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arcelo.vilela\Downloads\"/>
    </mc:Choice>
  </mc:AlternateContent>
  <xr:revisionPtr revIDLastSave="0" documentId="13_ncr:1_{7BB00C60-E6E5-48A1-8863-D4999197232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ados" sheetId="1" r:id="rId1"/>
    <sheet name="BDI" sheetId="2" r:id="rId2"/>
    <sheet name="Estimativa de Preços" sheetId="3" r:id="rId3"/>
    <sheet name="Resumo -  Estimativa de Preços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0" i="4" l="1"/>
  <c r="C8" i="4"/>
  <c r="J120" i="3"/>
  <c r="G120" i="3"/>
  <c r="H120" i="3" s="1"/>
  <c r="F120" i="3"/>
  <c r="J119" i="3"/>
  <c r="G119" i="3"/>
  <c r="H119" i="3" s="1"/>
  <c r="F119" i="3"/>
  <c r="J118" i="3"/>
  <c r="G118" i="3"/>
  <c r="H118" i="3" s="1"/>
  <c r="F118" i="3"/>
  <c r="J117" i="3"/>
  <c r="G117" i="3"/>
  <c r="H117" i="3" s="1"/>
  <c r="F117" i="3"/>
  <c r="J116" i="3"/>
  <c r="G116" i="3"/>
  <c r="H116" i="3" s="1"/>
  <c r="F116" i="3"/>
  <c r="J115" i="3"/>
  <c r="G115" i="3"/>
  <c r="H115" i="3" s="1"/>
  <c r="F115" i="3"/>
  <c r="J114" i="3"/>
  <c r="G114" i="3"/>
  <c r="H114" i="3" s="1"/>
  <c r="F114" i="3"/>
  <c r="J113" i="3"/>
  <c r="G113" i="3"/>
  <c r="H113" i="3" s="1"/>
  <c r="F113" i="3"/>
  <c r="J111" i="3"/>
  <c r="G111" i="3"/>
  <c r="H111" i="3" s="1"/>
  <c r="F111" i="3"/>
  <c r="J110" i="3"/>
  <c r="G110" i="3"/>
  <c r="H110" i="3" s="1"/>
  <c r="F110" i="3"/>
  <c r="J109" i="3"/>
  <c r="G109" i="3"/>
  <c r="H109" i="3" s="1"/>
  <c r="F109" i="3"/>
  <c r="J108" i="3"/>
  <c r="G108" i="3"/>
  <c r="H108" i="3" s="1"/>
  <c r="F108" i="3"/>
  <c r="J107" i="3"/>
  <c r="G107" i="3"/>
  <c r="H107" i="3" s="1"/>
  <c r="F107" i="3"/>
  <c r="J106" i="3"/>
  <c r="G106" i="3"/>
  <c r="H106" i="3" s="1"/>
  <c r="F106" i="3"/>
  <c r="J105" i="3"/>
  <c r="G105" i="3"/>
  <c r="H105" i="3" s="1"/>
  <c r="F105" i="3"/>
  <c r="J104" i="3"/>
  <c r="G104" i="3"/>
  <c r="H104" i="3" s="1"/>
  <c r="F104" i="3"/>
  <c r="J103" i="3"/>
  <c r="G103" i="3"/>
  <c r="H103" i="3" s="1"/>
  <c r="F103" i="3"/>
  <c r="J102" i="3"/>
  <c r="G102" i="3"/>
  <c r="H102" i="3" s="1"/>
  <c r="F102" i="3"/>
  <c r="J101" i="3"/>
  <c r="G101" i="3"/>
  <c r="H101" i="3" s="1"/>
  <c r="F101" i="3"/>
  <c r="J100" i="3"/>
  <c r="G100" i="3"/>
  <c r="H100" i="3" s="1"/>
  <c r="F100" i="3"/>
  <c r="J99" i="3"/>
  <c r="G99" i="3"/>
  <c r="H99" i="3" s="1"/>
  <c r="F99" i="3"/>
  <c r="K16" i="2"/>
  <c r="K4" i="2" s="1"/>
  <c r="C15" i="1"/>
  <c r="C10" i="1" l="1"/>
  <c r="C11" i="1"/>
  <c r="C9" i="4" l="1"/>
  <c r="G68" i="3"/>
  <c r="G48" i="3"/>
  <c r="G41" i="3"/>
  <c r="G16" i="3"/>
  <c r="G74" i="3"/>
  <c r="G61" i="3"/>
  <c r="G55" i="3"/>
  <c r="G28" i="3"/>
  <c r="G22" i="3"/>
  <c r="G67" i="3"/>
  <c r="J89" i="3"/>
  <c r="G60" i="3"/>
  <c r="G79" i="3"/>
  <c r="G66" i="3"/>
  <c r="G53" i="3"/>
  <c r="G46" i="3"/>
  <c r="G39" i="3"/>
  <c r="G14" i="3"/>
  <c r="G29" i="3"/>
  <c r="G40" i="3"/>
  <c r="G15" i="3"/>
  <c r="G85" i="3"/>
  <c r="G59" i="3"/>
  <c r="G32" i="3"/>
  <c r="G26" i="3"/>
  <c r="G20" i="3"/>
  <c r="G78" i="3"/>
  <c r="G65" i="3"/>
  <c r="G52" i="3"/>
  <c r="G38" i="3"/>
  <c r="G25" i="3"/>
  <c r="G63" i="3"/>
  <c r="G36" i="3"/>
  <c r="G47" i="3"/>
  <c r="G27" i="3"/>
  <c r="G71" i="3"/>
  <c r="G13" i="3"/>
  <c r="G84" i="3"/>
  <c r="G58" i="3"/>
  <c r="G44" i="3"/>
  <c r="G31" i="3"/>
  <c r="G17" i="3"/>
  <c r="G21" i="3"/>
  <c r="G70" i="3"/>
  <c r="G64" i="3"/>
  <c r="G37" i="3"/>
  <c r="G18" i="3"/>
  <c r="G12" i="3"/>
  <c r="G83" i="3"/>
  <c r="G76" i="3"/>
  <c r="G57" i="3"/>
  <c r="G50" i="3"/>
  <c r="G43" i="3"/>
  <c r="G30" i="3"/>
  <c r="G24" i="3"/>
  <c r="G69" i="3"/>
  <c r="G11" i="3"/>
  <c r="G82" i="3"/>
  <c r="G75" i="3"/>
  <c r="G56" i="3"/>
  <c r="G23" i="3"/>
  <c r="G80" i="3"/>
  <c r="C7" i="4" l="1"/>
  <c r="H85" i="3" s="1"/>
  <c r="G10" i="3"/>
  <c r="G62" i="3"/>
  <c r="G54" i="3"/>
  <c r="G73" i="3"/>
  <c r="G35" i="3"/>
  <c r="G51" i="3"/>
  <c r="C23" i="1"/>
  <c r="G33" i="3" s="1"/>
  <c r="G81" i="3"/>
  <c r="G42" i="3"/>
  <c r="C22" i="1"/>
  <c r="G49" i="3"/>
  <c r="G45" i="3"/>
  <c r="G77" i="3"/>
  <c r="H55" i="3" l="1"/>
  <c r="H70" i="3"/>
  <c r="H63" i="3"/>
  <c r="H58" i="3"/>
  <c r="H14" i="3"/>
  <c r="H69" i="3"/>
  <c r="H56" i="3"/>
  <c r="H65" i="3"/>
  <c r="H15" i="3"/>
  <c r="H26" i="3"/>
  <c r="H38" i="3"/>
  <c r="H46" i="3"/>
  <c r="H39" i="3"/>
  <c r="H66" i="3"/>
  <c r="H36" i="3"/>
  <c r="H17" i="3"/>
  <c r="H11" i="3"/>
  <c r="H33" i="3"/>
  <c r="H30" i="3"/>
  <c r="H12" i="3"/>
  <c r="H31" i="3"/>
  <c r="H50" i="3"/>
  <c r="H47" i="3"/>
  <c r="H43" i="3"/>
  <c r="H41" i="3"/>
  <c r="H68" i="3"/>
  <c r="H20" i="3"/>
  <c r="H16" i="3"/>
  <c r="H25" i="3"/>
  <c r="H37" i="3"/>
  <c r="H83" i="3"/>
  <c r="G19" i="3"/>
  <c r="G9" i="3" s="1"/>
  <c r="H29" i="3"/>
  <c r="H64" i="3"/>
  <c r="H59" i="3"/>
  <c r="H60" i="3"/>
  <c r="H82" i="3"/>
  <c r="H84" i="3"/>
  <c r="H53" i="3"/>
  <c r="H21" i="3"/>
  <c r="H28" i="3"/>
  <c r="H76" i="3"/>
  <c r="H78" i="3"/>
  <c r="G34" i="3"/>
  <c r="H27" i="3"/>
  <c r="H32" i="3"/>
  <c r="H80" i="3"/>
  <c r="G72" i="3"/>
  <c r="H24" i="3"/>
  <c r="H22" i="3"/>
  <c r="H52" i="3"/>
  <c r="H23" i="3"/>
  <c r="H18" i="3"/>
  <c r="H71" i="3"/>
  <c r="H48" i="3"/>
  <c r="H57" i="3"/>
  <c r="H74" i="3"/>
  <c r="H40" i="3"/>
  <c r="H67" i="3"/>
  <c r="H13" i="3"/>
  <c r="H75" i="3"/>
  <c r="H79" i="3"/>
  <c r="H44" i="3"/>
  <c r="H61" i="3"/>
  <c r="G8" i="3" l="1"/>
  <c r="H72" i="3"/>
  <c r="H9" i="3"/>
  <c r="H34" i="3"/>
  <c r="H8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1" authorId="0" shapeId="0" xr:uid="{00000000-0006-0000-0000-000002000000}">
      <text>
        <r>
          <rPr>
            <sz val="11"/>
            <color theme="1"/>
            <rFont val="Arial"/>
            <scheme val="minor"/>
          </rPr>
          <t>Preencher aba "BDI"</t>
        </r>
      </text>
    </comment>
    <comment ref="E15" authorId="0" shapeId="0" xr:uid="{00000000-0006-0000-0000-000001000000}">
      <text>
        <r>
          <rPr>
            <sz val="11"/>
            <color theme="1"/>
            <rFont val="Arial"/>
            <scheme val="minor"/>
          </rPr>
          <t>Ar= a Apd +b  Apt+c  Age</t>
        </r>
      </text>
    </comment>
  </commentList>
</comments>
</file>

<file path=xl/sharedStrings.xml><?xml version="1.0" encoding="utf-8"?>
<sst xmlns="http://schemas.openxmlformats.org/spreadsheetml/2006/main" count="568" uniqueCount="326">
  <si>
    <t>TRIBUNAL DE CONTAS DOS MUNICIPIOS DO ESTADO DO PARÁ
DIVISÃO DE MANUTENÇÃO E OBRAS- DMO
DIRETORIA ADMINISTRATIVA - DAD</t>
  </si>
  <si>
    <t>EMPRESA:</t>
  </si>
  <si>
    <t>(Nome da empresa concorrente)</t>
  </si>
  <si>
    <t>OBJETO:</t>
  </si>
  <si>
    <t>Contratação de empresa especializada para a prestação de serviços técnicos de arquitetura e engenharia, visando à elaboração de projetos básicos e executivos, bem como projetos complementares, destinados à implantação de edificação institucional no imóvel localizado na Trav. Magno de Araújo, nº 395, no âmbito do Tribunal de Contas dos Municípios do Estado do Pará (TCM-PA).</t>
  </si>
  <si>
    <t>LOCAL:</t>
  </si>
  <si>
    <t>Tv. Magno de Araújo, 474 - Telégrafo, Belém - PA</t>
  </si>
  <si>
    <t>DATA:</t>
  </si>
  <si>
    <t>XX/XX/2026</t>
  </si>
  <si>
    <t>MODELO DE PROPOSTA COMERCIAL</t>
  </si>
  <si>
    <t>VALORES UNITÁRIOS PROPOSTOS DA HORA TÉCNICA</t>
  </si>
  <si>
    <t>Parâmetro</t>
  </si>
  <si>
    <t>Valor</t>
  </si>
  <si>
    <t>Unidade</t>
  </si>
  <si>
    <t>Observação</t>
  </si>
  <si>
    <t>HORA TÉCNICA BASE</t>
  </si>
  <si>
    <t>Hora técnica ativa – ht1 s/ BDI</t>
  </si>
  <si>
    <t>R$/h</t>
  </si>
  <si>
    <t xml:space="preserve">Valor unitário da hora-técnica em reais, proposto pela empresa </t>
  </si>
  <si>
    <t>BDI</t>
  </si>
  <si>
    <t>%</t>
  </si>
  <si>
    <t>Valor cálculo BDI</t>
  </si>
  <si>
    <t>Hora técnica ativa – ht1 c/ BDI</t>
  </si>
  <si>
    <t>Hora técnica ativa (ht1) com BDI aplicado.</t>
  </si>
  <si>
    <t>PARÂMETROS DE PROJETO</t>
  </si>
  <si>
    <t>Área pavimento diferenciado – ΣApd</t>
  </si>
  <si>
    <t>m²</t>
  </si>
  <si>
    <t>Somatório das áreas projetadas de pavimento diferenciado.</t>
  </si>
  <si>
    <t>Área pavimentos tipo – ΣApt</t>
  </si>
  <si>
    <t>Somatório das áreas projetadas dos pavimentos tipo.</t>
  </si>
  <si>
    <t>Área garagem/estacionamento – ΣAge</t>
  </si>
  <si>
    <t>Somatório das áreas de garagem/estacionamento.</t>
  </si>
  <si>
    <t>Área de referência – Ar</t>
  </si>
  <si>
    <t>Área de referência da edificação para fins de r remuneração</t>
  </si>
  <si>
    <t>Área de áreas externas</t>
  </si>
  <si>
    <t>Usada quando aplicável a áreas externas/paisagismo.</t>
  </si>
  <si>
    <t>Área de impermeabilização</t>
  </si>
  <si>
    <t>Usada quando aplicável.</t>
  </si>
  <si>
    <t>Área total do terreno – At</t>
  </si>
  <si>
    <t>Pontos medidos Sondagem - SPT</t>
  </si>
  <si>
    <t>Horas técnicas padrão – N</t>
  </si>
  <si>
    <t>h</t>
  </si>
  <si>
    <t>Usado nos itens N×ht1 e ht1×h.</t>
  </si>
  <si>
    <t>Potência nominal – PN</t>
  </si>
  <si>
    <t>kVA</t>
  </si>
  <si>
    <t>Usado no ETG.</t>
  </si>
  <si>
    <t>Valor de anexos – VA</t>
  </si>
  <si>
    <t>R$</t>
  </si>
  <si>
    <t>Usado quando a fórmula prevê soma de anexos/procedimentos.</t>
  </si>
  <si>
    <t>Valor do projeto a aprovar – VP</t>
  </si>
  <si>
    <t>Usado em AOP.</t>
  </si>
  <si>
    <t>LEGENDA</t>
  </si>
  <si>
    <r>
      <rPr>
        <sz val="11"/>
        <color theme="1"/>
        <rFont val="Calibri"/>
      </rPr>
      <t xml:space="preserve">As células destacadas na cor </t>
    </r>
    <r>
      <rPr>
        <b/>
        <sz val="11"/>
        <color rgb="FF3D85C6"/>
        <rFont val="Calibri"/>
      </rPr>
      <t xml:space="preserve">azul </t>
    </r>
    <r>
      <rPr>
        <sz val="11"/>
        <color theme="1"/>
        <rFont val="Calibri"/>
      </rPr>
      <t>correspondem a campos de preenchimento obrigatório pela empresa concorrente</t>
    </r>
  </si>
  <si>
    <r>
      <rPr>
        <sz val="11"/>
        <color theme="1"/>
        <rFont val="Calibri"/>
      </rPr>
      <t xml:space="preserve">As células destacadas na cor </t>
    </r>
    <r>
      <rPr>
        <b/>
        <sz val="11"/>
        <color rgb="FFF1C232"/>
        <rFont val="Calibri"/>
      </rPr>
      <t>amarela</t>
    </r>
    <r>
      <rPr>
        <sz val="11"/>
        <color rgb="FFF1C232"/>
        <rFont val="Calibri"/>
      </rPr>
      <t xml:space="preserve"> </t>
    </r>
    <r>
      <rPr>
        <sz val="11"/>
        <color theme="1"/>
        <rFont val="Calibri"/>
      </rPr>
      <t>correspondem a valores fixos extraídos diretamente das características do objeto da contratação, Definidos em Programa de Necessidades, não devendo ser alteradas empresa concorrente.</t>
    </r>
  </si>
  <si>
    <r>
      <rPr>
        <sz val="11"/>
        <color theme="1"/>
        <rFont val="Calibri"/>
      </rPr>
      <t xml:space="preserve">O valor da </t>
    </r>
    <r>
      <rPr>
        <b/>
        <sz val="11"/>
        <color theme="1"/>
        <rFont val="Calibri"/>
      </rPr>
      <t>Hora Técnica Ativa (ht1)</t>
    </r>
    <r>
      <rPr>
        <sz val="11"/>
        <color theme="1"/>
        <rFont val="Calibri"/>
      </rPr>
      <t xml:space="preserve"> informado acima é o valor base unitário, em R$/hora, proposto pela empresa para fins de remuneração dos serviços técnicos de arquitetura e engenharia objeto desta contratação.</t>
    </r>
  </si>
  <si>
    <r>
      <rPr>
        <sz val="11"/>
        <color theme="1"/>
        <rFont val="Calibri"/>
      </rPr>
      <t xml:space="preserve">O </t>
    </r>
    <r>
      <rPr>
        <b/>
        <sz val="11"/>
        <color theme="1"/>
        <rFont val="Calibri"/>
      </rPr>
      <t xml:space="preserve">BDI (Benefícios e Despesas Indiretas) </t>
    </r>
    <r>
      <rPr>
        <sz val="11"/>
        <color theme="1"/>
        <rFont val="Calibri"/>
      </rPr>
      <t>deve ser calculado e declarado pela empresa concorrente na aba BDI, sendo seu valor automaticamente incorporado ao cálculo da Hora Técnica com BDI (ht1 c/ BDI).</t>
    </r>
  </si>
  <si>
    <t>Com o preenchimento da célula de Hora Técnica Ativa (ht1) e dos campos da aba BDI, os preços unitários e totais para cada serviço constante da planilha de estimativa serão definidos automaticamente, conforme as fórmulas de remuneração aplicáveis a cada tipo de projeto.</t>
  </si>
  <si>
    <t>CÁLCULO BDI CONVENCIONAL</t>
  </si>
  <si>
    <t>PARA CONSULTA:</t>
  </si>
  <si>
    <t>Cálculo do BDI:</t>
  </si>
  <si>
    <t>Parcela:</t>
  </si>
  <si>
    <t>1º Quartil/Médio/3º Quartil</t>
  </si>
  <si>
    <t>AC =</t>
  </si>
  <si>
    <t>médio</t>
  </si>
  <si>
    <t>DF =</t>
  </si>
  <si>
    <t>R =</t>
  </si>
  <si>
    <t>S + G =</t>
  </si>
  <si>
    <t>I =</t>
  </si>
  <si>
    <t>COFINS =</t>
  </si>
  <si>
    <t>PIS =</t>
  </si>
  <si>
    <t>ISS =</t>
  </si>
  <si>
    <t>CPRB =</t>
  </si>
  <si>
    <t>L =</t>
  </si>
  <si>
    <t>BDI =</t>
  </si>
  <si>
    <t xml:space="preserve">ESTIMATIVA DE ORÇAMENTO </t>
  </si>
  <si>
    <t>Projetos básicos e executivos e complementares para a implantação de edificação localizada na Tv. Magno de Araújo, nº 395, no âmbito do Tribunal de Contas dos Municípios do Estado do Pará (TCM-PA).</t>
  </si>
  <si>
    <t>Etapa/Item</t>
  </si>
  <si>
    <t>Projeto / Serviço Técnico</t>
  </si>
  <si>
    <t>Tipo Fórmula</t>
  </si>
  <si>
    <t>IR</t>
  </si>
  <si>
    <t>Ref. Área</t>
  </si>
  <si>
    <t>Área Aplicada</t>
  </si>
  <si>
    <t>VR (R$)</t>
  </si>
  <si>
    <t>% do Total</t>
  </si>
  <si>
    <t>Incluir</t>
  </si>
  <si>
    <t>Fórmula VR aplicada</t>
  </si>
  <si>
    <t>HONORÁRIOS TOTAIS DOS SERVIÇOS</t>
  </si>
  <si>
    <t>ETAPA 01 - ESTUDOS E PROJETOS PRELIMINARES</t>
  </si>
  <si>
    <t>1.1.</t>
  </si>
  <si>
    <t>Levantamentos e Diagnósticos</t>
  </si>
  <si>
    <t>1.1.1</t>
  </si>
  <si>
    <t>Levantamento Planialtimétrico</t>
  </si>
  <si>
    <t>LPA</t>
  </si>
  <si>
    <t>(*)</t>
  </si>
  <si>
    <t>AR</t>
  </si>
  <si>
    <t>0,013×ht1×a</t>
  </si>
  <si>
    <t>1.1.2</t>
  </si>
  <si>
    <t>Sondagem SPT</t>
  </si>
  <si>
    <t>SPT</t>
  </si>
  <si>
    <t>(12×ht1)+(0,62×ht1×m)</t>
  </si>
  <si>
    <t>1.1.3</t>
  </si>
  <si>
    <t>Levantamento Cadastral de Edificação</t>
  </si>
  <si>
    <t>LCE</t>
  </si>
  <si>
    <t>(3×ht1)+(0,01×ht1×A)</t>
  </si>
  <si>
    <t>1.1.4</t>
  </si>
  <si>
    <t>Levantamento Cadastral de Terreno até 2.500m²</t>
  </si>
  <si>
    <t>LCT</t>
  </si>
  <si>
    <t>(2,7×ht1)+(0,007×ht1×A)</t>
  </si>
  <si>
    <t>1.1.5</t>
  </si>
  <si>
    <t>Estudo volumétrico – Maquete Eletrônica – MQ1</t>
  </si>
  <si>
    <t>MQ1</t>
  </si>
  <si>
    <t>N/A</t>
  </si>
  <si>
    <t>VR=8×ht1</t>
  </si>
  <si>
    <t>1.1.6</t>
  </si>
  <si>
    <t>Estimativa Global de Custos – EGC</t>
  </si>
  <si>
    <t>16HT</t>
  </si>
  <si>
    <t>VR=16×ht1</t>
  </si>
  <si>
    <t>1.1.7</t>
  </si>
  <si>
    <t>Estudo Preliminar de Arquitetura</t>
  </si>
  <si>
    <t>AREA</t>
  </si>
  <si>
    <t>VR=(IR×ht1)×(8/Área)^0,4×Área</t>
  </si>
  <si>
    <t>1.1.8</t>
  </si>
  <si>
    <t>Projeto de layout</t>
  </si>
  <si>
    <t>1.2</t>
  </si>
  <si>
    <t>Anteprojetos</t>
  </si>
  <si>
    <t>1.2.1</t>
  </si>
  <si>
    <t>Anteprojeto de Arquitetura</t>
  </si>
  <si>
    <t>1.2.2</t>
  </si>
  <si>
    <t xml:space="preserve">Anteprojeto Estrutural e Fundações </t>
  </si>
  <si>
    <t>1.2.3</t>
  </si>
  <si>
    <t>Anteprojeto de Ar Condicionado – Expansão Direta</t>
  </si>
  <si>
    <t>1.2.4</t>
  </si>
  <si>
    <t>Anteprojeto de Anti-incêndio com Hidrantes, Extintores, Detectores de Fumaça e Sprinklers</t>
  </si>
  <si>
    <t>1.2.5</t>
  </si>
  <si>
    <t>Anteprojeto Hidrossanitário e/ou Águas Pluviais</t>
  </si>
  <si>
    <t>1.2.6</t>
  </si>
  <si>
    <t>Anteprojeto de Entrada de Energia</t>
  </si>
  <si>
    <t>1.2.7</t>
  </si>
  <si>
    <t>Anteprojeto de Instalações Elétricas (incluso comum, estabilizada e ininterrupta)</t>
  </si>
  <si>
    <t>1.2.8</t>
  </si>
  <si>
    <t>Anteprojeto de Usina Fotovoltaica</t>
  </si>
  <si>
    <t>1.2.9</t>
  </si>
  <si>
    <t>Anteprojeto de Cabeamento Estruturado</t>
  </si>
  <si>
    <t>1.2.10</t>
  </si>
  <si>
    <t>Anteprojeto de Segurança Patrimonial – Controle de Acesso, Alarmes, Sonorização e CFTV</t>
  </si>
  <si>
    <t>1.2.11</t>
  </si>
  <si>
    <t>Maquete eletrônica – MQ2</t>
  </si>
  <si>
    <t>MQ2</t>
  </si>
  <si>
    <t>1.2.12</t>
  </si>
  <si>
    <t>Parecer Técnico Conclusivo</t>
  </si>
  <si>
    <t>PTC</t>
  </si>
  <si>
    <t>VR=N×ht1</t>
  </si>
  <si>
    <t>1.2.13</t>
  </si>
  <si>
    <t>Projeto legal (por especialidade)</t>
  </si>
  <si>
    <t>1.2.14</t>
  </si>
  <si>
    <t>Aprovação de Projetos</t>
  </si>
  <si>
    <t>AOP</t>
  </si>
  <si>
    <t>MIN((3×ht1)+(0,001×ht1×VP);16×ht1)</t>
  </si>
  <si>
    <t>ETAPA 02 - PROJETOS BÁSICOS E EXECUTIVOS</t>
  </si>
  <si>
    <t>2.1</t>
  </si>
  <si>
    <t>Projeto Arquitetônico</t>
  </si>
  <si>
    <t>Dados!C$11</t>
  </si>
  <si>
    <t>2.1.1</t>
  </si>
  <si>
    <t>Projeto Executivo de Arquitetura (novas edificações e ampliações)</t>
  </si>
  <si>
    <t>2.1.2</t>
  </si>
  <si>
    <t>Projeto Executivo de Arquitetura de Interiores - Ambientação, Decoração e Humanização</t>
  </si>
  <si>
    <t>2.1.3</t>
  </si>
  <si>
    <t>Projeto Executivo de Arquitetura para áreas externas (paisagismo e acessibilidade)</t>
  </si>
  <si>
    <t>EXTERNA</t>
  </si>
  <si>
    <t>2.1.4</t>
  </si>
  <si>
    <t>Projeto de Sinalização Interna (incluindo tátil e acessibilidade)</t>
  </si>
  <si>
    <t>2.1.5</t>
  </si>
  <si>
    <t>Projeto de Sinalização Externa (incluindo tátil e acessibilidade)</t>
  </si>
  <si>
    <t>2.1.6</t>
  </si>
  <si>
    <t>Especificação e Detalhamento de Impermeabilização</t>
  </si>
  <si>
    <t>IMPERMEAB</t>
  </si>
  <si>
    <t>2.2</t>
  </si>
  <si>
    <t>Projeto Estrutural e Fundações</t>
  </si>
  <si>
    <t>2.2.1</t>
  </si>
  <si>
    <t>Projeto de Fundações</t>
  </si>
  <si>
    <t>2.2.2</t>
  </si>
  <si>
    <t>Projeto Estrutural em Concreto Armado</t>
  </si>
  <si>
    <t>2.3</t>
  </si>
  <si>
    <t>Projeto de Climatização, Ventilação, Exaustão e Transporte Vertical (Sistemas Mecânicos)</t>
  </si>
  <si>
    <t>2.3.1</t>
  </si>
  <si>
    <t>Projeto de Ventilação com rede de dutos e acessórios</t>
  </si>
  <si>
    <t>2.3.2</t>
  </si>
  <si>
    <t>Projeto com Self-contained remoto / Splitão &gt; 5 TR / VRF</t>
  </si>
  <si>
    <t>2.3.3</t>
  </si>
  <si>
    <t>Especificação Técnica de Equipamento de Transporte Vertical</t>
  </si>
  <si>
    <t>24HT</t>
  </si>
  <si>
    <t>VR=24×ht1</t>
  </si>
  <si>
    <t>2.4</t>
  </si>
  <si>
    <t>Projeto de Combate a Incêndio</t>
  </si>
  <si>
    <t>2.4.1</t>
  </si>
  <si>
    <t>Projeto Anti-incêndio com Hidrantes, Detectores de Fumaça, Extintores e Sprinklers</t>
  </si>
  <si>
    <t>2.5</t>
  </si>
  <si>
    <t>Projeto de Instalações Hidrossanitárias e Drenagem</t>
  </si>
  <si>
    <t>2.5.1</t>
  </si>
  <si>
    <t>Projeto Hidro-sanitário e/ou de Águas Pluviais</t>
  </si>
  <si>
    <t>2.5.2</t>
  </si>
  <si>
    <t>Projeto de Aproveitamento de Águas Pluviais, Reuso e Água de Condensação</t>
  </si>
  <si>
    <t>2.6</t>
  </si>
  <si>
    <t>Projeto de Instalações Elétricas</t>
  </si>
  <si>
    <t>2.6.1</t>
  </si>
  <si>
    <t>Projeto de Entrada de Energia</t>
  </si>
  <si>
    <t>2.6.2</t>
  </si>
  <si>
    <t>Projeto de Elétrica Rede Comum</t>
  </si>
  <si>
    <t>2.6.3</t>
  </si>
  <si>
    <t>Projeto de Elétrica Rede Estabilizada</t>
  </si>
  <si>
    <t>2.6.4</t>
  </si>
  <si>
    <t>Projeto de Elétrica Rede Ininterrupta</t>
  </si>
  <si>
    <t>2.6.5</t>
  </si>
  <si>
    <t>Projeto Luminotécnico</t>
  </si>
  <si>
    <t>2.6.6</t>
  </si>
  <si>
    <t>Projeto de Instalação Elétrica – Unidade de geração de energia fotovoltaica</t>
  </si>
  <si>
    <t>2.6.7</t>
  </si>
  <si>
    <t>Projeto de Sistema de Proteção Contra Descargas Atmosféricas – SPDA</t>
  </si>
  <si>
    <t>Projeto Cabeamento Estruturado, Segurança, Telecomunicações e Automação</t>
  </si>
  <si>
    <t>2.7.1</t>
  </si>
  <si>
    <t>Projeto de Entrada de Telecomunicações</t>
  </si>
  <si>
    <t>2.7.2</t>
  </si>
  <si>
    <t>Projeto de Telefonia e Cabeamento Estruturado (voz e dados)</t>
  </si>
  <si>
    <t>2.7.3</t>
  </si>
  <si>
    <t>Projeto de Segurança – Alarme contra Roubo e Intrusão</t>
  </si>
  <si>
    <t>2.7.4</t>
  </si>
  <si>
    <t>Projeto de Segurança – Controle de Acesso</t>
  </si>
  <si>
    <t>2.7.5</t>
  </si>
  <si>
    <t>Projeto de Segurança – CFTV</t>
  </si>
  <si>
    <t>2.7.6</t>
  </si>
  <si>
    <t>Projeto de Automação e Inteligência Predial</t>
  </si>
  <si>
    <t>2.7.7</t>
  </si>
  <si>
    <t>Projeto de Automação – Ar Condicionado</t>
  </si>
  <si>
    <t>2.7.8</t>
  </si>
  <si>
    <t>Projeto de Automação – Energia Elétrica</t>
  </si>
  <si>
    <t>2.7.9</t>
  </si>
  <si>
    <t>Projeto de Sonorização de Ambiente</t>
  </si>
  <si>
    <t>ETAPA 03 - PLANILHAS ORÇAMENTÁRIAS, COMPATIBILIZAÇÃO E DOCUMENTAÇÃO TÉCNICA</t>
  </si>
  <si>
    <t>3.1</t>
  </si>
  <si>
    <t>Planilhas Orçamentárias</t>
  </si>
  <si>
    <t>3.1.1</t>
  </si>
  <si>
    <t>Planilha Orçamentária (Orçamento Sintético) e Planilha de Composições de Preços Unitários (Orçamento Analítico)</t>
  </si>
  <si>
    <t>3.1.2</t>
  </si>
  <si>
    <t>Planilhas de Licitação: Planilha de Composições de Serviços; Planilha Resumo das Etapas; Planilha Curva ABC (PLC); BDI e Encargos Sociais</t>
  </si>
  <si>
    <t>3.1.3</t>
  </si>
  <si>
    <t>Cronograma físico financeiro e eventograma Obra</t>
  </si>
  <si>
    <t>3.2</t>
  </si>
  <si>
    <t>Compatibilização de Projetos</t>
  </si>
  <si>
    <t>3.2.1</t>
  </si>
  <si>
    <t>Coordenação Técnica e Compatibilização de Projetos e documentos</t>
  </si>
  <si>
    <t>3.2.2</t>
  </si>
  <si>
    <t>Transposição de projetos executivos para plataforma BIM</t>
  </si>
  <si>
    <t>HT_H</t>
  </si>
  <si>
    <t>3.2.3</t>
  </si>
  <si>
    <t>Maquete eletrônica final – MQ3 (interiores com aparência de fotografia)</t>
  </si>
  <si>
    <t>MQ3</t>
  </si>
  <si>
    <t>3.3</t>
  </si>
  <si>
    <t>Especificação e Documentação Técnica</t>
  </si>
  <si>
    <t>3.3.1</t>
  </si>
  <si>
    <t>Especificação Técnica de Equipamentos Condicionadores / Transformação até 500 kVA</t>
  </si>
  <si>
    <t>ETE</t>
  </si>
  <si>
    <t>1,2×ht1</t>
  </si>
  <si>
    <t>3.3.2</t>
  </si>
  <si>
    <t>Especificação Técnica de Grupo Motor-Gerador</t>
  </si>
  <si>
    <t>ETG</t>
  </si>
  <si>
    <t>(2,7×ht1)+(0,035×ht1×PN)</t>
  </si>
  <si>
    <t>3.3.3</t>
  </si>
  <si>
    <t>Estudos e Detalhamentos Técnicos Extraordinários</t>
  </si>
  <si>
    <t>3.3.4</t>
  </si>
  <si>
    <t>Memorial Descritivo, Especificações Técnicas e Caderno de Encargos</t>
  </si>
  <si>
    <t>LEGENDA DADOS</t>
  </si>
  <si>
    <t xml:space="preserve"> ht1=</t>
  </si>
  <si>
    <t>Quantidade de horas técnicas (h) de execução do serviço técnico</t>
  </si>
  <si>
    <t>VD</t>
  </si>
  <si>
    <t>Remuneração por deslocamento para unidades no interior</t>
  </si>
  <si>
    <t>DESLOC_TRT</t>
  </si>
  <si>
    <t>LCB</t>
  </si>
  <si>
    <t>Laudo/Atestado para AVCB</t>
  </si>
  <si>
    <t>LAA</t>
  </si>
  <si>
    <t>Laudo/Atestado de Atendimento às Normas de Acessibilidade</t>
  </si>
  <si>
    <t>LTS</t>
  </si>
  <si>
    <t>Laudo Técnico de Segurança (intrusão)</t>
  </si>
  <si>
    <t>LAE</t>
  </si>
  <si>
    <t>Laudo de Avaliação das Condições da Estrutura</t>
  </si>
  <si>
    <t>LTVP</t>
  </si>
  <si>
    <t>Laudo Técnico de Vistoria Predial</t>
  </si>
  <si>
    <t>LAI</t>
  </si>
  <si>
    <t>Laudo de Avaliação da Iluminação</t>
  </si>
  <si>
    <t>PAB</t>
  </si>
  <si>
    <t>Projeto “as built” por especialidade</t>
  </si>
  <si>
    <t>AFO</t>
  </si>
  <si>
    <t>Anexo Fotográfico</t>
  </si>
  <si>
    <t>AVE</t>
  </si>
  <si>
    <t>Anexo de Verificação de Equipamentos de Transporte Vertical</t>
  </si>
  <si>
    <t>AVG</t>
  </si>
  <si>
    <t>Anexo de Avaliação de Carregamentos Elétricos</t>
  </si>
  <si>
    <t>AVS</t>
  </si>
  <si>
    <t>Anexo de Verificação de Sistema de Refrigeração tipo Fan-coil / Self-contained / Splitão</t>
  </si>
  <si>
    <t>AVC</t>
  </si>
  <si>
    <t>Anexo de Verificação de Sistema de Refrigeração tipo Chiller/Centrífuga</t>
  </si>
  <si>
    <t>PRE</t>
  </si>
  <si>
    <t>Projeto de reforço estrutural (estimado por N×ht1)</t>
  </si>
  <si>
    <t>APO</t>
  </si>
  <si>
    <t>Coleta e análise de proposta de preço para serviço técnico especializado</t>
  </si>
  <si>
    <t>2HT</t>
  </si>
  <si>
    <t>APC</t>
  </si>
  <si>
    <t>Análise e alterações em planilhas de obras/serviços contratados</t>
  </si>
  <si>
    <t>RTA</t>
  </si>
  <si>
    <t>Relatório Técnico-Administrativo</t>
  </si>
  <si>
    <t>RVP</t>
  </si>
  <si>
    <t>Relatório de Vistoria com Parecer sobre item verificado</t>
  </si>
  <si>
    <t>REC</t>
  </si>
  <si>
    <t>Relatório de Estado de Conservação e Patologias</t>
  </si>
  <si>
    <t>RFO</t>
  </si>
  <si>
    <t>Relatório de Fiscalização de Obras</t>
  </si>
  <si>
    <t>RFM</t>
  </si>
  <si>
    <t>Relatório de Fiscalização de Obras/Serviços com Medição</t>
  </si>
  <si>
    <t>ESTIMATIVAS DE REMUNERAÇÃO PARA OS SERVIÇOS PREVISTOS</t>
  </si>
  <si>
    <t>SERVIÇO:</t>
  </si>
  <si>
    <t>Prestação de serviços técnicos de arquitetura e engenharia, visando à elaboração de projetos básicos e executivos, bem como projetos complementares, destinados à implantação de edificação institucional no imóvel localizado na Trav. Magno de Araújo, nº 395.</t>
  </si>
  <si>
    <t>Indicador</t>
  </si>
  <si>
    <t>Valor Total Estimado</t>
  </si>
  <si>
    <t>Valor global dos projetos / serviços</t>
  </si>
  <si>
    <t>Área de referência – Ar (m²)</t>
  </si>
  <si>
    <t>Valor da Hora Técnica ativa – ht1 (R$/h)</t>
  </si>
  <si>
    <t>Itens 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</si>
</sst>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R$ -416]#,##0.00"/>
    <numFmt numFmtId="165" formatCode="0.0%"/>
    <numFmt numFmtId="166" formatCode="0.000"/>
    <numFmt numFmtId="167" formatCode="d\.m"/>
  </numFmts>
  <fonts count="26" x14ac:knownFonts="1">
    <font>
      <sz val="11"/>
      <color theme="1"/>
      <name val="Arial"/>
      <scheme val="minor"/>
    </font>
    <font>
      <b/>
      <sz val="11"/>
      <color rgb="FFFFFFFF"/>
      <name val="Calibri"/>
    </font>
    <font>
      <sz val="11"/>
      <name val="Arial"/>
    </font>
    <font>
      <b/>
      <sz val="12"/>
      <color rgb="FFFFFFFF"/>
      <name val="Calibri"/>
    </font>
    <font>
      <sz val="11"/>
      <color theme="1"/>
      <name val="Calibri"/>
    </font>
    <font>
      <sz val="11"/>
      <color theme="1"/>
      <name val="Arial"/>
    </font>
    <font>
      <b/>
      <sz val="20"/>
      <color rgb="FF000000"/>
      <name val="Calibri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b/>
      <sz val="13"/>
      <color rgb="FFFFFFFF"/>
      <name val="Calibri"/>
    </font>
    <font>
      <b/>
      <sz val="11"/>
      <color rgb="FFFFFFFF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434343"/>
      <name val="Calibri"/>
    </font>
    <font>
      <b/>
      <sz val="11"/>
      <color theme="1"/>
      <name val="Calibri"/>
    </font>
    <font>
      <b/>
      <sz val="12"/>
      <color theme="1"/>
      <name val="Calibri"/>
    </font>
    <font>
      <sz val="11"/>
      <color theme="1"/>
      <name val="Arial"/>
      <scheme val="minor"/>
    </font>
    <font>
      <b/>
      <sz val="13"/>
      <color rgb="FF000000"/>
      <name val="Calibri"/>
    </font>
    <font>
      <b/>
      <sz val="11"/>
      <color rgb="FF434343"/>
      <name val="Calibri"/>
    </font>
    <font>
      <sz val="11"/>
      <color rgb="FF666666"/>
      <name val="Calibri"/>
    </font>
    <font>
      <b/>
      <sz val="11"/>
      <color rgb="FF666666"/>
      <name val="Calibri"/>
    </font>
    <font>
      <b/>
      <sz val="13"/>
      <color theme="1"/>
      <name val="Calibri"/>
    </font>
    <font>
      <b/>
      <sz val="11"/>
      <color rgb="FF3D85C6"/>
      <name val="Calibri"/>
    </font>
    <font>
      <b/>
      <sz val="11"/>
      <color rgb="FFF1C232"/>
      <name val="Calibri"/>
    </font>
    <font>
      <sz val="11"/>
      <color rgb="FFF1C232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1F4E78"/>
        <bgColor rgb="FF1F4E7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E7E6E6"/>
        <bgColor rgb="FFE7E6E6"/>
      </patternFill>
    </fill>
    <fill>
      <patternFill patternType="solid">
        <fgColor rgb="FFD9EAF7"/>
        <bgColor rgb="FFD9EAF7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rgb="FFEADCF8"/>
        <bgColor rgb="FFEADCF8"/>
      </patternFill>
    </fill>
  </fills>
  <borders count="8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/>
      <bottom style="thin">
        <color rgb="FFCCCCCC"/>
      </bottom>
      <diagonal/>
    </border>
    <border>
      <left/>
      <right/>
      <top/>
      <bottom style="thin">
        <color rgb="FFCCCCCC"/>
      </bottom>
      <diagonal/>
    </border>
    <border>
      <left/>
      <right style="medium">
        <color rgb="FF000000"/>
      </right>
      <top/>
      <bottom style="thin">
        <color rgb="FFCCCCCC"/>
      </bottom>
      <diagonal/>
    </border>
    <border>
      <left style="medium">
        <color rgb="FF000000"/>
      </left>
      <right style="thin">
        <color rgb="FFCCCCCC"/>
      </right>
      <top style="thin">
        <color rgb="FFCCCCCC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  <border>
      <left style="thin">
        <color rgb="FFCCCCCC"/>
      </left>
      <right style="medium">
        <color rgb="FF000000"/>
      </right>
      <top style="thin">
        <color rgb="FFCCCCCC"/>
      </top>
      <bottom/>
      <diagonal/>
    </border>
    <border>
      <left style="medium">
        <color rgb="FF000000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medium">
        <color rgb="FF000000"/>
      </right>
      <top style="thin">
        <color rgb="FF999999"/>
      </top>
      <bottom style="thin">
        <color rgb="FF999999"/>
      </bottom>
      <diagonal/>
    </border>
    <border>
      <left style="medium">
        <color rgb="FF000000"/>
      </left>
      <right style="thin">
        <color rgb="FF999999"/>
      </right>
      <top/>
      <bottom/>
      <diagonal/>
    </border>
    <border>
      <left style="medium">
        <color rgb="FF000000"/>
      </left>
      <right style="thin">
        <color rgb="FF999999"/>
      </right>
      <top/>
      <bottom style="thin">
        <color rgb="FF999999"/>
      </bottom>
      <diagonal/>
    </border>
    <border>
      <left style="medium">
        <color rgb="FF000000"/>
      </left>
      <right style="thin">
        <color rgb="FF999999"/>
      </right>
      <top/>
      <bottom style="medium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medium">
        <color rgb="FF000000"/>
      </bottom>
      <diagonal/>
    </border>
    <border>
      <left style="thin">
        <color rgb="FF999999"/>
      </left>
      <right style="medium">
        <color rgb="FF000000"/>
      </right>
      <top style="thin">
        <color rgb="FF999999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666666"/>
      </left>
      <right/>
      <top style="medium">
        <color rgb="FF666666"/>
      </top>
      <bottom style="medium">
        <color rgb="FF666666"/>
      </bottom>
      <diagonal/>
    </border>
    <border>
      <left/>
      <right/>
      <top style="medium">
        <color rgb="FF666666"/>
      </top>
      <bottom style="medium">
        <color rgb="FF666666"/>
      </bottom>
      <diagonal/>
    </border>
    <border>
      <left/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/>
      <top style="medium">
        <color rgb="FF000000"/>
      </top>
      <bottom style="thin">
        <color rgb="FF1E4E79"/>
      </bottom>
      <diagonal/>
    </border>
    <border>
      <left/>
      <right/>
      <top style="medium">
        <color rgb="FF000000"/>
      </top>
      <bottom style="thin">
        <color rgb="FF1E4E79"/>
      </bottom>
      <diagonal/>
    </border>
    <border>
      <left style="thin">
        <color rgb="FFFFFFFF"/>
      </left>
      <right/>
      <top style="medium">
        <color rgb="FF000000"/>
      </top>
      <bottom style="thin">
        <color rgb="FF1E4E79"/>
      </bottom>
      <diagonal/>
    </border>
    <border>
      <left/>
      <right style="medium">
        <color rgb="FF000000"/>
      </right>
      <top style="medium">
        <color rgb="FF000000"/>
      </top>
      <bottom style="thin">
        <color rgb="FF1E4E7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666666"/>
      </top>
      <bottom style="medium">
        <color rgb="FF666666"/>
      </bottom>
      <diagonal/>
    </border>
    <border>
      <left/>
      <right style="medium">
        <color rgb="FF000000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 style="thin">
        <color rgb="FF999999"/>
      </right>
      <top style="medium">
        <color rgb="FFCCCCCC"/>
      </top>
      <bottom style="medium">
        <color rgb="FFCCCCCC"/>
      </bottom>
      <diagonal/>
    </border>
    <border>
      <left style="thin">
        <color rgb="FF999999"/>
      </left>
      <right style="thin">
        <color rgb="FF999999"/>
      </right>
      <top style="medium">
        <color rgb="FFCCCCCC"/>
      </top>
      <bottom style="medium">
        <color rgb="FFCCCCCC"/>
      </bottom>
      <diagonal/>
    </border>
    <border>
      <left style="thin">
        <color rgb="FF999999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medium">
        <color rgb="FF000000"/>
      </right>
      <top/>
      <bottom style="thin">
        <color rgb="FF999999"/>
      </bottom>
      <diagonal/>
    </border>
    <border>
      <left/>
      <right style="medium">
        <color rgb="FF000000"/>
      </right>
      <top/>
      <bottom style="thin">
        <color rgb="FF999999"/>
      </bottom>
      <diagonal/>
    </border>
    <border>
      <left style="medium">
        <color rgb="FF000000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medium">
        <color rgb="FF000000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rgb="FF000000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medium">
        <color rgb="FF000000"/>
      </right>
      <top style="thin">
        <color rgb="FF999999"/>
      </top>
      <bottom style="thin">
        <color rgb="FF999999"/>
      </bottom>
      <diagonal/>
    </border>
    <border>
      <left style="medium">
        <color rgb="FF000000"/>
      </left>
      <right style="thin">
        <color rgb="FF999999"/>
      </right>
      <top style="thin">
        <color rgb="FF999999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999999"/>
      </top>
      <bottom style="medium">
        <color rgb="FF999999"/>
      </bottom>
      <diagonal/>
    </border>
    <border>
      <left/>
      <right/>
      <top style="medium">
        <color rgb="FF999999"/>
      </top>
      <bottom style="medium">
        <color rgb="FF999999"/>
      </bottom>
      <diagonal/>
    </border>
    <border>
      <left/>
      <right style="medium">
        <color rgb="FF000000"/>
      </right>
      <top style="medium">
        <color rgb="FF999999"/>
      </top>
      <bottom style="medium">
        <color rgb="FF999999"/>
      </bottom>
      <diagonal/>
    </border>
    <border>
      <left style="medium">
        <color rgb="FF000000"/>
      </left>
      <right/>
      <top/>
      <bottom style="medium">
        <color rgb="FFCCCCCC"/>
      </bottom>
      <diagonal/>
    </border>
    <border>
      <left/>
      <right style="thin">
        <color rgb="FF999999"/>
      </right>
      <top/>
      <bottom style="medium">
        <color rgb="FFCCCCCC"/>
      </bottom>
      <diagonal/>
    </border>
    <border>
      <left style="thin">
        <color rgb="FF999999"/>
      </left>
      <right/>
      <top/>
      <bottom style="medium">
        <color rgb="FFCCCCCC"/>
      </bottom>
      <diagonal/>
    </border>
    <border>
      <left/>
      <right style="medium">
        <color rgb="FF000000"/>
      </right>
      <top/>
      <bottom style="medium">
        <color rgb="FFCCCCCC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medium">
        <color rgb="FF000000"/>
      </left>
      <right/>
      <top style="thin">
        <color rgb="FF999999"/>
      </top>
      <bottom style="medium">
        <color rgb="FF000000"/>
      </bottom>
      <diagonal/>
    </border>
    <border>
      <left/>
      <right style="thin">
        <color rgb="FF999999"/>
      </right>
      <top style="thin">
        <color rgb="FF999999"/>
      </top>
      <bottom style="medium">
        <color rgb="FF000000"/>
      </bottom>
      <diagonal/>
    </border>
    <border>
      <left style="thin">
        <color rgb="FF999999"/>
      </left>
      <right/>
      <top style="thin">
        <color rgb="FF999999"/>
      </top>
      <bottom style="medium">
        <color rgb="FF000000"/>
      </bottom>
      <diagonal/>
    </border>
    <border>
      <left/>
      <right style="medium">
        <color rgb="FF000000"/>
      </right>
      <top style="thin">
        <color rgb="FF999999"/>
      </top>
      <bottom style="medium">
        <color rgb="FF000000"/>
      </bottom>
      <diagonal/>
    </border>
  </borders>
  <cellStyleXfs count="1">
    <xf numFmtId="0" fontId="0" fillId="0" borderId="0"/>
  </cellStyleXfs>
  <cellXfs count="23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5" fillId="0" borderId="0" xfId="0" applyFont="1"/>
    <xf numFmtId="0" fontId="5" fillId="0" borderId="0" xfId="0" applyFont="1" applyAlignment="1"/>
    <xf numFmtId="0" fontId="6" fillId="0" borderId="0" xfId="0" applyFont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4" borderId="8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9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9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2" fillId="0" borderId="0" xfId="0" applyFont="1"/>
    <xf numFmtId="0" fontId="12" fillId="2" borderId="16" xfId="0" applyFont="1" applyFill="1" applyBorder="1"/>
    <xf numFmtId="0" fontId="1" fillId="2" borderId="17" xfId="0" applyFont="1" applyFill="1" applyBorder="1"/>
    <xf numFmtId="0" fontId="1" fillId="2" borderId="18" xfId="0" applyFont="1" applyFill="1" applyBorder="1"/>
    <xf numFmtId="0" fontId="4" fillId="5" borderId="20" xfId="0" applyFont="1" applyFill="1" applyBorder="1" applyAlignment="1">
      <alignment vertical="center" wrapText="1"/>
    </xf>
    <xf numFmtId="0" fontId="4" fillId="6" borderId="20" xfId="0" applyFont="1" applyFill="1" applyBorder="1" applyAlignment="1">
      <alignment vertical="center" wrapText="1"/>
    </xf>
    <xf numFmtId="0" fontId="4" fillId="6" borderId="20" xfId="0" applyFont="1" applyFill="1" applyBorder="1" applyAlignment="1">
      <alignment vertical="center" wrapText="1"/>
    </xf>
    <xf numFmtId="0" fontId="4" fillId="6" borderId="21" xfId="0" applyFont="1" applyFill="1" applyBorder="1" applyAlignment="1">
      <alignment vertical="center" wrapText="1"/>
    </xf>
    <xf numFmtId="0" fontId="13" fillId="5" borderId="20" xfId="0" applyFont="1" applyFill="1" applyBorder="1" applyAlignment="1">
      <alignment vertical="center" wrapText="1"/>
    </xf>
    <xf numFmtId="10" fontId="13" fillId="6" borderId="20" xfId="0" applyNumberFormat="1" applyFont="1" applyFill="1" applyBorder="1" applyAlignment="1">
      <alignment vertical="center" wrapText="1"/>
    </xf>
    <xf numFmtId="0" fontId="13" fillId="6" borderId="20" xfId="0" applyFont="1" applyFill="1" applyBorder="1" applyAlignment="1">
      <alignment vertical="center" wrapText="1"/>
    </xf>
    <xf numFmtId="0" fontId="13" fillId="6" borderId="21" xfId="0" applyFont="1" applyFill="1" applyBorder="1" applyAlignment="1">
      <alignment vertical="center" wrapText="1"/>
    </xf>
    <xf numFmtId="164" fontId="13" fillId="6" borderId="20" xfId="0" applyNumberFormat="1" applyFont="1" applyFill="1" applyBorder="1" applyAlignment="1">
      <alignment vertical="center" wrapText="1"/>
    </xf>
    <xf numFmtId="0" fontId="13" fillId="6" borderId="20" xfId="0" applyFont="1" applyFill="1" applyBorder="1" applyAlignment="1">
      <alignment vertical="center" wrapText="1"/>
    </xf>
    <xf numFmtId="0" fontId="4" fillId="5" borderId="20" xfId="0" applyFont="1" applyFill="1" applyBorder="1" applyAlignment="1">
      <alignment vertical="center" wrapText="1"/>
    </xf>
    <xf numFmtId="0" fontId="4" fillId="7" borderId="20" xfId="0" applyFont="1" applyFill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0" fontId="4" fillId="7" borderId="20" xfId="0" applyFont="1" applyFill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4" fontId="4" fillId="7" borderId="20" xfId="0" applyNumberFormat="1" applyFont="1" applyFill="1" applyBorder="1" applyAlignment="1">
      <alignment vertical="center" wrapText="1"/>
    </xf>
    <xf numFmtId="4" fontId="4" fillId="6" borderId="20" xfId="0" applyNumberFormat="1" applyFont="1" applyFill="1" applyBorder="1" applyAlignment="1">
      <alignment vertical="center" wrapText="1"/>
    </xf>
    <xf numFmtId="0" fontId="14" fillId="6" borderId="21" xfId="0" applyFont="1" applyFill="1" applyBorder="1" applyAlignment="1">
      <alignment vertical="center" wrapText="1"/>
    </xf>
    <xf numFmtId="164" fontId="4" fillId="7" borderId="20" xfId="0" applyNumberFormat="1" applyFont="1" applyFill="1" applyBorder="1" applyAlignment="1">
      <alignment vertical="center" wrapText="1"/>
    </xf>
    <xf numFmtId="0" fontId="4" fillId="5" borderId="25" xfId="0" applyFont="1" applyFill="1" applyBorder="1" applyAlignment="1">
      <alignment vertical="center" wrapText="1"/>
    </xf>
    <xf numFmtId="164" fontId="4" fillId="7" borderId="25" xfId="0" applyNumberFormat="1" applyFont="1" applyFill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0" fontId="14" fillId="0" borderId="26" xfId="0" applyFont="1" applyBorder="1" applyAlignment="1">
      <alignment vertical="center" wrapText="1"/>
    </xf>
    <xf numFmtId="0" fontId="16" fillId="0" borderId="0" xfId="0" applyFont="1" applyAlignment="1"/>
    <xf numFmtId="0" fontId="13" fillId="10" borderId="4" xfId="0" applyFont="1" applyFill="1" applyBorder="1" applyAlignment="1">
      <alignment horizontal="left" vertical="center" wrapText="1"/>
    </xf>
    <xf numFmtId="0" fontId="4" fillId="10" borderId="40" xfId="0" applyFont="1" applyFill="1" applyBorder="1" applyAlignment="1">
      <alignment vertical="center" wrapText="1"/>
    </xf>
    <xf numFmtId="0" fontId="13" fillId="10" borderId="4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vertical="center" wrapText="1"/>
    </xf>
    <xf numFmtId="0" fontId="4" fillId="4" borderId="40" xfId="0" applyFont="1" applyFill="1" applyBorder="1" applyAlignment="1">
      <alignment vertical="center" wrapText="1"/>
    </xf>
    <xf numFmtId="10" fontId="4" fillId="6" borderId="40" xfId="0" applyNumberFormat="1" applyFont="1" applyFill="1" applyBorder="1" applyAlignment="1">
      <alignment horizontal="center" vertical="center" wrapText="1"/>
    </xf>
    <xf numFmtId="0" fontId="4" fillId="0" borderId="0" xfId="0" applyFont="1" applyAlignment="1"/>
    <xf numFmtId="0" fontId="7" fillId="0" borderId="8" xfId="0" applyFont="1" applyBorder="1" applyAlignment="1">
      <alignment horizontal="center" vertical="center" wrapText="1"/>
    </xf>
    <xf numFmtId="164" fontId="12" fillId="0" borderId="0" xfId="0" applyNumberFormat="1" applyFont="1"/>
    <xf numFmtId="164" fontId="17" fillId="0" borderId="0" xfId="0" applyNumberFormat="1" applyFont="1"/>
    <xf numFmtId="0" fontId="17" fillId="0" borderId="0" xfId="0" applyFont="1" applyAlignment="1">
      <alignment vertical="center"/>
    </xf>
    <xf numFmtId="0" fontId="7" fillId="0" borderId="9" xfId="0" applyFont="1" applyBorder="1" applyAlignment="1">
      <alignment horizontal="left" vertical="center"/>
    </xf>
    <xf numFmtId="0" fontId="1" fillId="2" borderId="4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164" fontId="1" fillId="2" borderId="49" xfId="0" applyNumberFormat="1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right" vertical="center" wrapText="1"/>
    </xf>
    <xf numFmtId="0" fontId="1" fillId="2" borderId="50" xfId="0" applyFont="1" applyFill="1" applyBorder="1" applyAlignment="1">
      <alignment horizontal="center" vertical="center" wrapText="1"/>
    </xf>
    <xf numFmtId="0" fontId="13" fillId="3" borderId="51" xfId="0" applyFont="1" applyFill="1" applyBorder="1" applyAlignment="1">
      <alignment horizontal="left" vertical="center"/>
    </xf>
    <xf numFmtId="0" fontId="13" fillId="3" borderId="52" xfId="0" applyFont="1" applyFill="1" applyBorder="1" applyAlignment="1">
      <alignment horizontal="left" vertical="center" wrapText="1"/>
    </xf>
    <xf numFmtId="0" fontId="13" fillId="3" borderId="52" xfId="0" applyFont="1" applyFill="1" applyBorder="1" applyAlignment="1">
      <alignment horizontal="center" vertical="center" wrapText="1"/>
    </xf>
    <xf numFmtId="164" fontId="13" fillId="3" borderId="53" xfId="0" applyNumberFormat="1" applyFont="1" applyFill="1" applyBorder="1" applyAlignment="1">
      <alignment horizontal="right" vertical="center" wrapText="1"/>
    </xf>
    <xf numFmtId="165" fontId="13" fillId="3" borderId="53" xfId="0" applyNumberFormat="1" applyFont="1" applyFill="1" applyBorder="1" applyAlignment="1">
      <alignment horizontal="right" vertical="center" wrapText="1"/>
    </xf>
    <xf numFmtId="4" fontId="4" fillId="3" borderId="53" xfId="0" applyNumberFormat="1" applyFont="1" applyFill="1" applyBorder="1" applyAlignment="1">
      <alignment vertical="center" wrapText="1"/>
    </xf>
    <xf numFmtId="4" fontId="20" fillId="3" borderId="54" xfId="0" applyNumberFormat="1" applyFont="1" applyFill="1" applyBorder="1" applyAlignment="1">
      <alignment vertical="center" wrapText="1"/>
    </xf>
    <xf numFmtId="0" fontId="13" fillId="8" borderId="51" xfId="0" applyFont="1" applyFill="1" applyBorder="1" applyAlignment="1">
      <alignment horizontal="left" vertical="center"/>
    </xf>
    <xf numFmtId="0" fontId="13" fillId="8" borderId="52" xfId="0" applyFont="1" applyFill="1" applyBorder="1" applyAlignment="1">
      <alignment horizontal="left" vertical="center"/>
    </xf>
    <xf numFmtId="0" fontId="13" fillId="8" borderId="52" xfId="0" applyFont="1" applyFill="1" applyBorder="1" applyAlignment="1">
      <alignment horizontal="center" vertical="center"/>
    </xf>
    <xf numFmtId="164" fontId="13" fillId="8" borderId="52" xfId="0" applyNumberFormat="1" applyFont="1" applyFill="1" applyBorder="1" applyAlignment="1">
      <alignment horizontal="right" vertical="center"/>
    </xf>
    <xf numFmtId="165" fontId="13" fillId="8" borderId="52" xfId="0" applyNumberFormat="1" applyFont="1" applyFill="1" applyBorder="1" applyAlignment="1">
      <alignment horizontal="right" vertical="center"/>
    </xf>
    <xf numFmtId="0" fontId="21" fillId="8" borderId="55" xfId="0" applyFont="1" applyFill="1" applyBorder="1" applyAlignment="1">
      <alignment horizontal="left" vertical="center"/>
    </xf>
    <xf numFmtId="0" fontId="13" fillId="10" borderId="51" xfId="0" quotePrefix="1" applyFont="1" applyFill="1" applyBorder="1" applyAlignment="1">
      <alignment horizontal="left" vertical="center" wrapText="1"/>
    </xf>
    <xf numFmtId="0" fontId="13" fillId="10" borderId="52" xfId="0" applyFont="1" applyFill="1" applyBorder="1" applyAlignment="1">
      <alignment horizontal="left" vertical="center" wrapText="1"/>
    </xf>
    <xf numFmtId="0" fontId="13" fillId="10" borderId="52" xfId="0" applyFont="1" applyFill="1" applyBorder="1" applyAlignment="1">
      <alignment horizontal="center" vertical="center" wrapText="1"/>
    </xf>
    <xf numFmtId="164" fontId="13" fillId="10" borderId="52" xfId="0" applyNumberFormat="1" applyFont="1" applyFill="1" applyBorder="1" applyAlignment="1">
      <alignment horizontal="right" vertical="center" wrapText="1"/>
    </xf>
    <xf numFmtId="0" fontId="13" fillId="10" borderId="52" xfId="0" applyFont="1" applyFill="1" applyBorder="1" applyAlignment="1">
      <alignment horizontal="right" vertical="center" wrapText="1"/>
    </xf>
    <xf numFmtId="0" fontId="21" fillId="10" borderId="55" xfId="0" applyFont="1" applyFill="1" applyBorder="1" applyAlignment="1">
      <alignment horizontal="left" vertical="center" wrapText="1"/>
    </xf>
    <xf numFmtId="0" fontId="4" fillId="0" borderId="56" xfId="0" quotePrefix="1" applyFont="1" applyBorder="1" applyAlignment="1">
      <alignment vertical="center" wrapText="1"/>
    </xf>
    <xf numFmtId="0" fontId="4" fillId="0" borderId="52" xfId="0" applyFont="1" applyBorder="1" applyAlignment="1">
      <alignment vertical="center" wrapText="1"/>
    </xf>
    <xf numFmtId="0" fontId="4" fillId="7" borderId="52" xfId="0" applyFont="1" applyFill="1" applyBorder="1" applyAlignment="1">
      <alignment vertical="center" wrapText="1"/>
    </xf>
    <xf numFmtId="166" fontId="4" fillId="0" borderId="20" xfId="0" applyNumberFormat="1" applyFont="1" applyBorder="1" applyAlignment="1">
      <alignment horizontal="center" vertical="center" wrapText="1"/>
    </xf>
    <xf numFmtId="4" fontId="4" fillId="7" borderId="53" xfId="0" applyNumberFormat="1" applyFont="1" applyFill="1" applyBorder="1" applyAlignment="1">
      <alignment vertical="center" wrapText="1"/>
    </xf>
    <xf numFmtId="164" fontId="4" fillId="0" borderId="52" xfId="0" applyNumberFormat="1" applyFont="1" applyBorder="1" applyAlignment="1">
      <alignment horizontal="right" vertical="center" wrapText="1"/>
    </xf>
    <xf numFmtId="165" fontId="4" fillId="0" borderId="53" xfId="0" applyNumberFormat="1" applyFont="1" applyBorder="1" applyAlignment="1">
      <alignment horizontal="right" vertical="center" wrapText="1"/>
    </xf>
    <xf numFmtId="0" fontId="4" fillId="7" borderId="57" xfId="0" applyFont="1" applyFill="1" applyBorder="1" applyAlignment="1">
      <alignment vertical="center" wrapText="1"/>
    </xf>
    <xf numFmtId="0" fontId="20" fillId="0" borderId="55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4" fontId="4" fillId="7" borderId="20" xfId="0" applyNumberFormat="1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166" fontId="4" fillId="0" borderId="20" xfId="0" applyNumberFormat="1" applyFont="1" applyBorder="1" applyAlignment="1">
      <alignment horizontal="center" vertical="center" wrapText="1"/>
    </xf>
    <xf numFmtId="0" fontId="13" fillId="10" borderId="8" xfId="0" quotePrefix="1" applyFont="1" applyFill="1" applyBorder="1" applyAlignment="1">
      <alignment horizontal="left" vertical="center" wrapText="1"/>
    </xf>
    <xf numFmtId="0" fontId="12" fillId="0" borderId="58" xfId="0" quotePrefix="1" applyFont="1" applyBorder="1" applyAlignment="1">
      <alignment vertical="center"/>
    </xf>
    <xf numFmtId="0" fontId="4" fillId="4" borderId="59" xfId="0" applyFont="1" applyFill="1" applyBorder="1" applyAlignment="1">
      <alignment vertical="center" wrapText="1"/>
    </xf>
    <xf numFmtId="0" fontId="12" fillId="0" borderId="58" xfId="0" applyFont="1" applyBorder="1" applyAlignment="1">
      <alignment vertical="center"/>
    </xf>
    <xf numFmtId="0" fontId="4" fillId="4" borderId="59" xfId="0" applyFont="1" applyFill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164" fontId="12" fillId="0" borderId="0" xfId="0" applyNumberFormat="1" applyFont="1" applyAlignment="1"/>
    <xf numFmtId="164" fontId="17" fillId="0" borderId="0" xfId="0" applyNumberFormat="1" applyFont="1" applyAlignment="1"/>
    <xf numFmtId="0" fontId="13" fillId="8" borderId="52" xfId="0" applyFont="1" applyFill="1" applyBorder="1" applyAlignment="1">
      <alignment horizontal="left" vertical="center" wrapText="1"/>
    </xf>
    <xf numFmtId="0" fontId="13" fillId="8" borderId="52" xfId="0" applyFont="1" applyFill="1" applyBorder="1" applyAlignment="1">
      <alignment horizontal="center" vertical="center" wrapText="1"/>
    </xf>
    <xf numFmtId="164" fontId="13" fillId="8" borderId="52" xfId="0" applyNumberFormat="1" applyFont="1" applyFill="1" applyBorder="1" applyAlignment="1">
      <alignment horizontal="right" vertical="center" wrapText="1"/>
    </xf>
    <xf numFmtId="165" fontId="13" fillId="8" borderId="52" xfId="0" applyNumberFormat="1" applyFont="1" applyFill="1" applyBorder="1" applyAlignment="1">
      <alignment horizontal="right" vertical="center" wrapText="1"/>
    </xf>
    <xf numFmtId="0" fontId="21" fillId="8" borderId="55" xfId="0" applyFont="1" applyFill="1" applyBorder="1" applyAlignment="1">
      <alignment horizontal="left" vertical="center" wrapText="1"/>
    </xf>
    <xf numFmtId="0" fontId="12" fillId="0" borderId="0" xfId="0" applyFont="1" applyAlignment="1"/>
    <xf numFmtId="0" fontId="4" fillId="4" borderId="56" xfId="0" quotePrefix="1" applyFont="1" applyFill="1" applyBorder="1" applyAlignment="1">
      <alignment vertical="center" wrapText="1"/>
    </xf>
    <xf numFmtId="165" fontId="4" fillId="0" borderId="20" xfId="0" applyNumberFormat="1" applyFont="1" applyBorder="1" applyAlignment="1">
      <alignment horizontal="right" vertical="center" wrapText="1"/>
    </xf>
    <xf numFmtId="0" fontId="4" fillId="0" borderId="20" xfId="0" applyFont="1" applyBorder="1" applyAlignment="1">
      <alignment vertical="center" wrapText="1"/>
    </xf>
    <xf numFmtId="0" fontId="4" fillId="4" borderId="56" xfId="0" applyFont="1" applyFill="1" applyBorder="1" applyAlignment="1">
      <alignment vertical="center" wrapText="1"/>
    </xf>
    <xf numFmtId="0" fontId="13" fillId="10" borderId="56" xfId="0" quotePrefix="1" applyFont="1" applyFill="1" applyBorder="1" applyAlignment="1">
      <alignment horizontal="left" vertical="center" wrapText="1"/>
    </xf>
    <xf numFmtId="0" fontId="13" fillId="10" borderId="60" xfId="0" quotePrefix="1" applyFont="1" applyFill="1" applyBorder="1" applyAlignment="1">
      <alignment horizontal="left" vertical="center" wrapText="1"/>
    </xf>
    <xf numFmtId="0" fontId="13" fillId="10" borderId="61" xfId="0" applyFont="1" applyFill="1" applyBorder="1" applyAlignment="1">
      <alignment vertical="center" wrapText="1"/>
    </xf>
    <xf numFmtId="0" fontId="13" fillId="10" borderId="61" xfId="0" applyFont="1" applyFill="1" applyBorder="1" applyAlignment="1">
      <alignment horizontal="center" vertical="center" wrapText="1"/>
    </xf>
    <xf numFmtId="164" fontId="13" fillId="10" borderId="61" xfId="0" applyNumberFormat="1" applyFont="1" applyFill="1" applyBorder="1" applyAlignment="1">
      <alignment horizontal="right" vertical="center" wrapText="1"/>
    </xf>
    <xf numFmtId="0" fontId="13" fillId="10" borderId="20" xfId="0" applyFont="1" applyFill="1" applyBorder="1" applyAlignment="1">
      <alignment vertical="center" wrapText="1"/>
    </xf>
    <xf numFmtId="0" fontId="13" fillId="10" borderId="61" xfId="0" applyFont="1" applyFill="1" applyBorder="1" applyAlignment="1">
      <alignment horizontal="center" vertical="center" wrapText="1"/>
    </xf>
    <xf numFmtId="164" fontId="13" fillId="10" borderId="61" xfId="0" applyNumberFormat="1" applyFont="1" applyFill="1" applyBorder="1" applyAlignment="1">
      <alignment horizontal="right" vertical="center" wrapText="1"/>
    </xf>
    <xf numFmtId="0" fontId="13" fillId="10" borderId="61" xfId="0" applyFont="1" applyFill="1" applyBorder="1" applyAlignment="1">
      <alignment vertical="center" wrapText="1"/>
    </xf>
    <xf numFmtId="0" fontId="13" fillId="10" borderId="20" xfId="0" applyFont="1" applyFill="1" applyBorder="1" applyAlignment="1">
      <alignment vertical="center"/>
    </xf>
    <xf numFmtId="0" fontId="13" fillId="10" borderId="56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167" fontId="13" fillId="10" borderId="56" xfId="0" applyNumberFormat="1" applyFont="1" applyFill="1" applyBorder="1" applyAlignment="1">
      <alignment horizontal="left" vertical="center" wrapText="1"/>
    </xf>
    <xf numFmtId="0" fontId="4" fillId="10" borderId="61" xfId="0" applyFont="1" applyFill="1" applyBorder="1" applyAlignment="1">
      <alignment horizontal="center" vertical="center" wrapText="1"/>
    </xf>
    <xf numFmtId="0" fontId="4" fillId="10" borderId="61" xfId="0" applyFont="1" applyFill="1" applyBorder="1" applyAlignment="1">
      <alignment horizontal="right" vertical="center" wrapText="1"/>
    </xf>
    <xf numFmtId="0" fontId="4" fillId="4" borderId="56" xfId="0" quotePrefix="1" applyFont="1" applyFill="1" applyBorder="1" applyAlignment="1">
      <alignment horizontal="left" vertical="center" wrapText="1"/>
    </xf>
    <xf numFmtId="0" fontId="4" fillId="4" borderId="56" xfId="0" applyFont="1" applyFill="1" applyBorder="1" applyAlignment="1">
      <alignment horizontal="left" vertical="center" wrapText="1"/>
    </xf>
    <xf numFmtId="0" fontId="4" fillId="10" borderId="61" xfId="0" applyFont="1" applyFill="1" applyBorder="1" applyAlignment="1">
      <alignment vertical="center" wrapText="1"/>
    </xf>
    <xf numFmtId="0" fontId="20" fillId="10" borderId="62" xfId="0" applyFont="1" applyFill="1" applyBorder="1" applyAlignment="1">
      <alignment vertical="center" wrapText="1"/>
    </xf>
    <xf numFmtId="0" fontId="4" fillId="0" borderId="63" xfId="0" applyFont="1" applyBorder="1" applyAlignment="1">
      <alignment vertical="center" wrapText="1"/>
    </xf>
    <xf numFmtId="0" fontId="4" fillId="7" borderId="25" xfId="0" applyFont="1" applyFill="1" applyBorder="1" applyAlignment="1">
      <alignment vertical="center" wrapText="1"/>
    </xf>
    <xf numFmtId="166" fontId="4" fillId="0" borderId="25" xfId="0" applyNumberFormat="1" applyFont="1" applyBorder="1" applyAlignment="1">
      <alignment horizontal="center" vertical="center" wrapText="1"/>
    </xf>
    <xf numFmtId="4" fontId="4" fillId="7" borderId="25" xfId="0" applyNumberFormat="1" applyFont="1" applyFill="1" applyBorder="1" applyAlignment="1">
      <alignment vertical="center" wrapText="1"/>
    </xf>
    <xf numFmtId="165" fontId="4" fillId="0" borderId="25" xfId="0" applyNumberFormat="1" applyFont="1" applyBorder="1" applyAlignment="1">
      <alignment horizontal="right" vertical="center" wrapText="1"/>
    </xf>
    <xf numFmtId="0" fontId="20" fillId="0" borderId="32" xfId="0" applyFont="1" applyBorder="1" applyAlignment="1">
      <alignment vertical="center" wrapText="1"/>
    </xf>
    <xf numFmtId="0" fontId="12" fillId="0" borderId="0" xfId="0" applyFont="1" applyAlignment="1">
      <alignment horizontal="center"/>
    </xf>
    <xf numFmtId="164" fontId="12" fillId="0" borderId="67" xfId="0" applyNumberFormat="1" applyFont="1" applyBorder="1" applyAlignment="1">
      <alignment horizontal="center" wrapText="1"/>
    </xf>
    <xf numFmtId="3" fontId="12" fillId="0" borderId="68" xfId="0" applyNumberFormat="1" applyFont="1" applyBorder="1" applyAlignment="1">
      <alignment horizontal="center" vertical="center" wrapText="1"/>
    </xf>
    <xf numFmtId="4" fontId="12" fillId="0" borderId="0" xfId="0" applyNumberFormat="1" applyFont="1"/>
    <xf numFmtId="0" fontId="17" fillId="0" borderId="0" xfId="0" applyFont="1" applyAlignment="1">
      <alignment horizontal="center"/>
    </xf>
    <xf numFmtId="0" fontId="4" fillId="12" borderId="20" xfId="0" applyFont="1" applyFill="1" applyBorder="1" applyAlignment="1">
      <alignment wrapText="1"/>
    </xf>
    <xf numFmtId="166" fontId="4" fillId="0" borderId="20" xfId="0" applyNumberFormat="1" applyFont="1" applyBorder="1" applyAlignment="1">
      <alignment horizontal="center" wrapText="1"/>
    </xf>
    <xf numFmtId="0" fontId="4" fillId="7" borderId="20" xfId="0" applyFont="1" applyFill="1" applyBorder="1" applyAlignment="1">
      <alignment wrapText="1"/>
    </xf>
    <xf numFmtId="4" fontId="4" fillId="0" borderId="20" xfId="0" applyNumberFormat="1" applyFont="1" applyBorder="1" applyAlignment="1">
      <alignment vertical="center" wrapText="1"/>
    </xf>
    <xf numFmtId="164" fontId="4" fillId="0" borderId="20" xfId="0" applyNumberFormat="1" applyFont="1" applyBorder="1" applyAlignment="1">
      <alignment vertical="center" wrapText="1"/>
    </xf>
    <xf numFmtId="165" fontId="4" fillId="0" borderId="20" xfId="0" applyNumberFormat="1" applyFont="1" applyBorder="1" applyAlignment="1">
      <alignment horizontal="right" wrapText="1"/>
    </xf>
    <xf numFmtId="0" fontId="4" fillId="7" borderId="20" xfId="0" applyFont="1" applyFill="1" applyBorder="1" applyAlignment="1">
      <alignment wrapText="1"/>
    </xf>
    <xf numFmtId="0" fontId="17" fillId="0" borderId="0" xfId="0" applyFont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8" xfId="0" applyFont="1" applyFill="1" applyBorder="1" applyAlignment="1">
      <alignment horizontal="left" vertical="center" wrapText="1"/>
    </xf>
    <xf numFmtId="0" fontId="2" fillId="0" borderId="8" xfId="0" applyFont="1" applyBorder="1"/>
    <xf numFmtId="0" fontId="13" fillId="5" borderId="19" xfId="0" applyFont="1" applyFill="1" applyBorder="1" applyAlignment="1">
      <alignment horizontal="left" vertical="center" wrapText="1"/>
    </xf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15" fillId="8" borderId="27" xfId="0" applyFont="1" applyFill="1" applyBorder="1" applyAlignment="1"/>
    <xf numFmtId="0" fontId="2" fillId="0" borderId="28" xfId="0" applyFont="1" applyBorder="1"/>
    <xf numFmtId="0" fontId="2" fillId="0" borderId="29" xfId="0" applyFont="1" applyBorder="1"/>
    <xf numFmtId="0" fontId="4" fillId="0" borderId="13" xfId="0" applyFont="1" applyBorder="1" applyAlignment="1"/>
    <xf numFmtId="0" fontId="2" fillId="0" borderId="14" xfId="0" applyFont="1" applyBorder="1"/>
    <xf numFmtId="0" fontId="2" fillId="0" borderId="15" xfId="0" applyFont="1" applyBorder="1"/>
    <xf numFmtId="0" fontId="4" fillId="0" borderId="13" xfId="0" applyFont="1" applyBorder="1" applyAlignment="1">
      <alignment wrapText="1"/>
    </xf>
    <xf numFmtId="0" fontId="4" fillId="0" borderId="13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0" fillId="0" borderId="0" xfId="0" applyFont="1" applyAlignment="1"/>
    <xf numFmtId="0" fontId="2" fillId="0" borderId="9" xfId="0" applyFont="1" applyBorder="1"/>
    <xf numFmtId="0" fontId="4" fillId="0" borderId="30" xfId="0" applyFont="1" applyBorder="1" applyAlignment="1">
      <alignment vertical="center" wrapText="1"/>
    </xf>
    <xf numFmtId="0" fontId="2" fillId="0" borderId="31" xfId="0" applyFont="1" applyBorder="1"/>
    <xf numFmtId="0" fontId="2" fillId="0" borderId="32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3" fillId="2" borderId="2" xfId="0" applyFont="1" applyFill="1" applyBorder="1" applyAlignment="1">
      <alignment vertical="center"/>
    </xf>
    <xf numFmtId="0" fontId="2" fillId="0" borderId="3" xfId="0" applyFont="1" applyBorder="1"/>
    <xf numFmtId="0" fontId="7" fillId="3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0" fontId="2" fillId="0" borderId="7" xfId="0" applyFont="1" applyBorder="1"/>
    <xf numFmtId="0" fontId="8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left" vertical="center" wrapText="1"/>
    </xf>
    <xf numFmtId="0" fontId="10" fillId="2" borderId="10" xfId="0" applyFont="1" applyFill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11" fillId="2" borderId="1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10" fillId="9" borderId="33" xfId="0" applyFont="1" applyFill="1" applyBorder="1" applyAlignment="1">
      <alignment horizontal="center" vertical="center" wrapText="1"/>
    </xf>
    <xf numFmtId="0" fontId="2" fillId="0" borderId="34" xfId="0" applyFont="1" applyBorder="1"/>
    <xf numFmtId="0" fontId="2" fillId="0" borderId="35" xfId="0" applyFont="1" applyBorder="1"/>
    <xf numFmtId="0" fontId="16" fillId="6" borderId="36" xfId="0" applyFont="1" applyFill="1" applyBorder="1" applyAlignment="1">
      <alignment horizontal="left" vertical="center" wrapText="1"/>
    </xf>
    <xf numFmtId="0" fontId="2" fillId="0" borderId="37" xfId="0" applyFont="1" applyBorder="1"/>
    <xf numFmtId="10" fontId="16" fillId="6" borderId="38" xfId="0" applyNumberFormat="1" applyFont="1" applyFill="1" applyBorder="1" applyAlignment="1">
      <alignment horizontal="right" vertical="center" wrapText="1"/>
    </xf>
    <xf numFmtId="0" fontId="2" fillId="0" borderId="39" xfId="0" applyFont="1" applyBorder="1"/>
    <xf numFmtId="0" fontId="13" fillId="10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vertical="center" wrapText="1"/>
    </xf>
    <xf numFmtId="0" fontId="16" fillId="3" borderId="41" xfId="0" applyFont="1" applyFill="1" applyBorder="1" applyAlignment="1">
      <alignment horizontal="center" vertical="center" wrapText="1"/>
    </xf>
    <xf numFmtId="0" fontId="2" fillId="0" borderId="42" xfId="0" applyFont="1" applyBorder="1"/>
    <xf numFmtId="10" fontId="16" fillId="3" borderId="43" xfId="0" applyNumberFormat="1" applyFont="1" applyFill="1" applyBorder="1" applyAlignment="1">
      <alignment horizontal="right" vertical="center" wrapText="1"/>
    </xf>
    <xf numFmtId="0" fontId="2" fillId="0" borderId="44" xfId="0" applyFont="1" applyBorder="1"/>
    <xf numFmtId="0" fontId="2" fillId="0" borderId="45" xfId="0" applyFont="1" applyBorder="1"/>
    <xf numFmtId="2" fontId="4" fillId="0" borderId="64" xfId="0" applyNumberFormat="1" applyFont="1" applyBorder="1" applyAlignment="1">
      <alignment horizontal="right" wrapText="1"/>
    </xf>
    <xf numFmtId="0" fontId="2" fillId="0" borderId="65" xfId="0" applyFont="1" applyBorder="1"/>
    <xf numFmtId="0" fontId="2" fillId="0" borderId="66" xfId="0" applyFont="1" applyBorder="1"/>
    <xf numFmtId="2" fontId="4" fillId="0" borderId="41" xfId="0" applyNumberFormat="1" applyFont="1" applyBorder="1" applyAlignment="1">
      <alignment horizontal="right" wrapText="1"/>
    </xf>
    <xf numFmtId="0" fontId="1" fillId="2" borderId="2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8" fillId="11" borderId="46" xfId="0" applyFont="1" applyFill="1" applyBorder="1" applyAlignment="1">
      <alignment horizontal="center" vertical="center" wrapText="1"/>
    </xf>
    <xf numFmtId="0" fontId="2" fillId="0" borderId="47" xfId="0" applyFont="1" applyBorder="1"/>
    <xf numFmtId="0" fontId="19" fillId="10" borderId="8" xfId="0" applyFont="1" applyFill="1" applyBorder="1" applyAlignment="1">
      <alignment horizontal="center" vertical="center" wrapText="1"/>
    </xf>
    <xf numFmtId="2" fontId="13" fillId="11" borderId="27" xfId="0" applyNumberFormat="1" applyFont="1" applyFill="1" applyBorder="1" applyAlignment="1">
      <alignment horizontal="center" wrapText="1"/>
    </xf>
    <xf numFmtId="0" fontId="4" fillId="5" borderId="60" xfId="0" applyFont="1" applyFill="1" applyBorder="1" applyAlignment="1"/>
    <xf numFmtId="0" fontId="2" fillId="0" borderId="59" xfId="0" applyFont="1" applyBorder="1"/>
    <xf numFmtId="4" fontId="4" fillId="7" borderId="77" xfId="0" applyNumberFormat="1" applyFont="1" applyFill="1" applyBorder="1"/>
    <xf numFmtId="0" fontId="2" fillId="0" borderId="62" xfId="0" applyFont="1" applyBorder="1"/>
    <xf numFmtId="164" fontId="4" fillId="7" borderId="77" xfId="0" applyNumberFormat="1" applyFont="1" applyFill="1" applyBorder="1"/>
    <xf numFmtId="0" fontId="4" fillId="5" borderId="78" xfId="0" applyFont="1" applyFill="1" applyBorder="1"/>
    <xf numFmtId="0" fontId="2" fillId="0" borderId="79" xfId="0" applyFont="1" applyBorder="1"/>
    <xf numFmtId="0" fontId="4" fillId="7" borderId="80" xfId="0" applyFont="1" applyFill="1" applyBorder="1"/>
    <xf numFmtId="0" fontId="2" fillId="0" borderId="81" xfId="0" applyFont="1" applyBorder="1"/>
    <xf numFmtId="0" fontId="3" fillId="2" borderId="1" xfId="0" applyFont="1" applyFill="1" applyBorder="1" applyAlignment="1">
      <alignment vertical="center"/>
    </xf>
    <xf numFmtId="0" fontId="22" fillId="11" borderId="69" xfId="0" applyFont="1" applyFill="1" applyBorder="1" applyAlignment="1">
      <alignment horizontal="center"/>
    </xf>
    <xf numFmtId="0" fontId="2" fillId="0" borderId="70" xfId="0" applyFont="1" applyBorder="1"/>
    <xf numFmtId="0" fontId="2" fillId="0" borderId="71" xfId="0" applyFont="1" applyBorder="1"/>
    <xf numFmtId="0" fontId="1" fillId="2" borderId="72" xfId="0" applyFont="1" applyFill="1" applyBorder="1"/>
    <xf numFmtId="0" fontId="2" fillId="0" borderId="73" xfId="0" applyFont="1" applyBorder="1"/>
    <xf numFmtId="0" fontId="1" fillId="2" borderId="74" xfId="0" applyFont="1" applyFill="1" applyBorder="1" applyAlignment="1"/>
    <xf numFmtId="0" fontId="2" fillId="0" borderId="75" xfId="0" applyFont="1" applyBorder="1"/>
    <xf numFmtId="0" fontId="4" fillId="5" borderId="51" xfId="0" applyFont="1" applyFill="1" applyBorder="1"/>
    <xf numFmtId="0" fontId="2" fillId="0" borderId="57" xfId="0" applyFont="1" applyBorder="1"/>
    <xf numFmtId="164" fontId="13" fillId="7" borderId="76" xfId="0" applyNumberFormat="1" applyFont="1" applyFill="1" applyBorder="1"/>
    <xf numFmtId="0" fontId="2" fillId="0" borderId="5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1905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28575</xdr:rowOff>
    </xdr:from>
    <xdr:ext cx="5019675" cy="2219325"/>
    <xdr:pic>
      <xdr:nvPicPr>
        <xdr:cNvPr id="2" name="image3.png" title="Image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133350</xdr:rowOff>
    </xdr:from>
    <xdr:ext cx="8601075" cy="923925"/>
    <xdr:pic>
      <xdr:nvPicPr>
        <xdr:cNvPr id="3" name="image2.png" title="Image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171450</xdr:rowOff>
    </xdr:from>
    <xdr:ext cx="5019675" cy="2514600"/>
    <xdr:pic>
      <xdr:nvPicPr>
        <xdr:cNvPr id="4" name="image4.png" title="Imagem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57225" cy="15240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52475" cy="171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0100" cy="1905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F4E78"/>
    <pageSetUpPr fitToPage="1"/>
  </sheetPr>
  <dimension ref="A1:Q924"/>
  <sheetViews>
    <sheetView tabSelected="1" workbookViewId="0">
      <selection activeCell="C10" sqref="C10"/>
    </sheetView>
  </sheetViews>
  <sheetFormatPr defaultColWidth="12.625" defaultRowHeight="15" customHeight="1" x14ac:dyDescent="0.2"/>
  <cols>
    <col min="1" max="1" width="12.875" customWidth="1"/>
    <col min="2" max="2" width="29.5" customWidth="1"/>
    <col min="3" max="3" width="24.375" customWidth="1"/>
    <col min="4" max="4" width="10.5" customWidth="1"/>
    <col min="5" max="5" width="49.625" customWidth="1"/>
  </cols>
  <sheetData>
    <row r="1" spans="1:17" ht="26.25" x14ac:dyDescent="0.25">
      <c r="A1" s="175"/>
      <c r="B1" s="176"/>
      <c r="C1" s="177" t="s">
        <v>0</v>
      </c>
      <c r="D1" s="176"/>
      <c r="E1" s="178"/>
      <c r="F1" s="2"/>
      <c r="G1" s="2"/>
      <c r="H1" s="3"/>
      <c r="I1" s="4"/>
      <c r="J1" s="4"/>
      <c r="K1" s="4"/>
      <c r="L1" s="4"/>
      <c r="M1" s="4"/>
      <c r="N1" s="4"/>
      <c r="O1" s="4"/>
      <c r="P1" s="4"/>
      <c r="Q1" s="5"/>
    </row>
    <row r="2" spans="1:17" x14ac:dyDescent="0.2">
      <c r="A2" s="6" t="s">
        <v>1</v>
      </c>
      <c r="B2" s="179" t="s">
        <v>2</v>
      </c>
      <c r="C2" s="180"/>
      <c r="D2" s="180"/>
      <c r="E2" s="181"/>
      <c r="F2" s="7"/>
      <c r="G2" s="8"/>
      <c r="H2" s="9"/>
      <c r="I2" s="7"/>
      <c r="J2" s="7"/>
    </row>
    <row r="3" spans="1:17" x14ac:dyDescent="0.2">
      <c r="A3" s="155" t="s">
        <v>3</v>
      </c>
      <c r="B3" s="182" t="s">
        <v>4</v>
      </c>
      <c r="C3" s="170"/>
      <c r="D3" s="170"/>
      <c r="E3" s="171"/>
      <c r="F3" s="11"/>
      <c r="G3" s="11"/>
      <c r="H3" s="11"/>
      <c r="I3" s="11"/>
      <c r="J3" s="11"/>
    </row>
    <row r="4" spans="1:17" ht="30" customHeight="1" x14ac:dyDescent="0.2">
      <c r="A4" s="156"/>
      <c r="B4" s="170"/>
      <c r="C4" s="170"/>
      <c r="D4" s="170"/>
      <c r="E4" s="171"/>
      <c r="F4" s="7"/>
      <c r="G4" s="8"/>
      <c r="H4" s="9"/>
      <c r="I4" s="12"/>
      <c r="J4" s="13"/>
    </row>
    <row r="5" spans="1:17" x14ac:dyDescent="0.2">
      <c r="A5" s="10" t="s">
        <v>5</v>
      </c>
      <c r="B5" s="183" t="s">
        <v>6</v>
      </c>
      <c r="C5" s="170"/>
      <c r="D5" s="15" t="s">
        <v>7</v>
      </c>
      <c r="E5" s="16" t="s">
        <v>8</v>
      </c>
      <c r="F5" s="7"/>
      <c r="G5" s="8"/>
      <c r="H5" s="9"/>
    </row>
    <row r="6" spans="1:17" ht="17.25" x14ac:dyDescent="0.3">
      <c r="A6" s="184" t="s">
        <v>9</v>
      </c>
      <c r="B6" s="185"/>
      <c r="C6" s="185"/>
      <c r="D6" s="185"/>
      <c r="E6" s="186"/>
      <c r="F6" s="17"/>
      <c r="G6" s="17"/>
      <c r="H6" s="17"/>
      <c r="I6" s="17"/>
    </row>
    <row r="7" spans="1:17" x14ac:dyDescent="0.25">
      <c r="A7" s="187" t="s">
        <v>10</v>
      </c>
      <c r="B7" s="165"/>
      <c r="C7" s="165"/>
      <c r="D7" s="165"/>
      <c r="E7" s="166"/>
      <c r="F7" s="18"/>
      <c r="G7" s="18"/>
    </row>
    <row r="8" spans="1:17" x14ac:dyDescent="0.25">
      <c r="A8" s="19"/>
      <c r="B8" s="20" t="s">
        <v>11</v>
      </c>
      <c r="C8" s="20" t="s">
        <v>12</v>
      </c>
      <c r="D8" s="20" t="s">
        <v>13</v>
      </c>
      <c r="E8" s="21" t="s">
        <v>14</v>
      </c>
      <c r="F8" s="18"/>
      <c r="G8" s="18"/>
    </row>
    <row r="9" spans="1:17" ht="30" x14ac:dyDescent="0.25">
      <c r="A9" s="157" t="s">
        <v>15</v>
      </c>
      <c r="B9" s="22" t="s">
        <v>16</v>
      </c>
      <c r="C9" s="23">
        <v>100</v>
      </c>
      <c r="D9" s="24" t="s">
        <v>17</v>
      </c>
      <c r="E9" s="25" t="s">
        <v>18</v>
      </c>
      <c r="F9" s="18"/>
      <c r="G9" s="18"/>
    </row>
    <row r="10" spans="1:17" x14ac:dyDescent="0.25">
      <c r="A10" s="158"/>
      <c r="B10" s="26" t="s">
        <v>19</v>
      </c>
      <c r="C10" s="27">
        <f>BDI!K16</f>
        <v>0.12533061224489828</v>
      </c>
      <c r="D10" s="28" t="s">
        <v>20</v>
      </c>
      <c r="E10" s="29" t="s">
        <v>21</v>
      </c>
      <c r="F10" s="18"/>
      <c r="G10" s="18"/>
    </row>
    <row r="11" spans="1:17" x14ac:dyDescent="0.25">
      <c r="A11" s="159"/>
      <c r="B11" s="26" t="s">
        <v>22</v>
      </c>
      <c r="C11" s="30">
        <f>C9*(1+BDI!K16)</f>
        <v>112.53306122448983</v>
      </c>
      <c r="D11" s="31" t="s">
        <v>17</v>
      </c>
      <c r="E11" s="29" t="s">
        <v>23</v>
      </c>
      <c r="F11" s="18"/>
      <c r="G11" s="18"/>
    </row>
    <row r="12" spans="1:17" ht="30" x14ac:dyDescent="0.25">
      <c r="A12" s="157" t="s">
        <v>24</v>
      </c>
      <c r="B12" s="32" t="s">
        <v>25</v>
      </c>
      <c r="C12" s="33">
        <v>2060</v>
      </c>
      <c r="D12" s="34" t="s">
        <v>26</v>
      </c>
      <c r="E12" s="35" t="s">
        <v>27</v>
      </c>
      <c r="F12" s="18"/>
      <c r="G12" s="18"/>
    </row>
    <row r="13" spans="1:17" x14ac:dyDescent="0.25">
      <c r="A13" s="158"/>
      <c r="B13" s="32" t="s">
        <v>28</v>
      </c>
      <c r="C13" s="33">
        <v>1030</v>
      </c>
      <c r="D13" s="34" t="s">
        <v>26</v>
      </c>
      <c r="E13" s="35" t="s">
        <v>29</v>
      </c>
      <c r="F13" s="18"/>
      <c r="G13" s="18"/>
    </row>
    <row r="14" spans="1:17" ht="30" x14ac:dyDescent="0.25">
      <c r="A14" s="158"/>
      <c r="B14" s="32" t="s">
        <v>30</v>
      </c>
      <c r="C14" s="36">
        <v>2060</v>
      </c>
      <c r="D14" s="34" t="s">
        <v>26</v>
      </c>
      <c r="E14" s="35" t="s">
        <v>31</v>
      </c>
      <c r="F14" s="18"/>
      <c r="G14" s="18"/>
    </row>
    <row r="15" spans="1:17" x14ac:dyDescent="0.25">
      <c r="A15" s="158"/>
      <c r="B15" s="22" t="s">
        <v>32</v>
      </c>
      <c r="C15" s="33">
        <f>C12+(0.5*C13)+(0.25*C14)</f>
        <v>3090</v>
      </c>
      <c r="D15" s="34" t="s">
        <v>26</v>
      </c>
      <c r="E15" s="37" t="s">
        <v>33</v>
      </c>
      <c r="F15" s="18"/>
      <c r="G15" s="18"/>
    </row>
    <row r="16" spans="1:17" x14ac:dyDescent="0.25">
      <c r="A16" s="158"/>
      <c r="B16" s="32" t="s">
        <v>34</v>
      </c>
      <c r="C16" s="33">
        <v>1030</v>
      </c>
      <c r="D16" s="34" t="s">
        <v>26</v>
      </c>
      <c r="E16" s="35" t="s">
        <v>35</v>
      </c>
      <c r="F16" s="18"/>
      <c r="G16" s="18"/>
    </row>
    <row r="17" spans="1:7" x14ac:dyDescent="0.25">
      <c r="A17" s="158"/>
      <c r="B17" s="32" t="s">
        <v>36</v>
      </c>
      <c r="C17" s="33">
        <v>1030</v>
      </c>
      <c r="D17" s="34" t="s">
        <v>26</v>
      </c>
      <c r="E17" s="35" t="s">
        <v>37</v>
      </c>
      <c r="F17" s="18"/>
      <c r="G17" s="18"/>
    </row>
    <row r="18" spans="1:7" x14ac:dyDescent="0.25">
      <c r="A18" s="158"/>
      <c r="B18" s="22" t="s">
        <v>38</v>
      </c>
      <c r="C18" s="38">
        <v>2061.04</v>
      </c>
      <c r="D18" s="34" t="s">
        <v>26</v>
      </c>
      <c r="E18" s="35"/>
      <c r="F18" s="18"/>
      <c r="G18" s="18"/>
    </row>
    <row r="19" spans="1:7" x14ac:dyDescent="0.25">
      <c r="A19" s="158"/>
      <c r="B19" s="22" t="s">
        <v>39</v>
      </c>
      <c r="C19" s="39">
        <v>135</v>
      </c>
      <c r="D19" s="24" t="s">
        <v>26</v>
      </c>
      <c r="E19" s="40"/>
      <c r="F19" s="18"/>
      <c r="G19" s="18"/>
    </row>
    <row r="20" spans="1:7" x14ac:dyDescent="0.25">
      <c r="A20" s="158"/>
      <c r="B20" s="22" t="s">
        <v>40</v>
      </c>
      <c r="C20" s="33">
        <v>30</v>
      </c>
      <c r="D20" s="34" t="s">
        <v>41</v>
      </c>
      <c r="E20" s="35" t="s">
        <v>42</v>
      </c>
      <c r="F20" s="18"/>
      <c r="G20" s="18"/>
    </row>
    <row r="21" spans="1:7" x14ac:dyDescent="0.25">
      <c r="A21" s="158"/>
      <c r="B21" s="32" t="s">
        <v>43</v>
      </c>
      <c r="C21" s="36">
        <v>127</v>
      </c>
      <c r="D21" s="34" t="s">
        <v>44</v>
      </c>
      <c r="E21" s="35" t="s">
        <v>45</v>
      </c>
      <c r="F21" s="18"/>
      <c r="G21" s="18"/>
    </row>
    <row r="22" spans="1:7" ht="30" x14ac:dyDescent="0.25">
      <c r="A22" s="158"/>
      <c r="B22" s="32" t="s">
        <v>46</v>
      </c>
      <c r="C22" s="41">
        <f>SUM('Estimativa de Preços'!G12:G15)</f>
        <v>18222.478604081636</v>
      </c>
      <c r="D22" s="34" t="s">
        <v>47</v>
      </c>
      <c r="E22" s="35" t="s">
        <v>48</v>
      </c>
      <c r="F22" s="18"/>
      <c r="G22" s="18"/>
    </row>
    <row r="23" spans="1:7" x14ac:dyDescent="0.25">
      <c r="A23" s="160"/>
      <c r="B23" s="42" t="s">
        <v>49</v>
      </c>
      <c r="C23" s="43">
        <f>'Estimativa de Preços'!G20+'Estimativa de Preços'!G21+'Estimativa de Preços'!G23+'Estimativa de Preços'!G24+'Estimativa de Preços'!G25+'Estimativa de Preços'!G26+'Estimativa de Preços'!G27</f>
        <v>30333.534938730369</v>
      </c>
      <c r="D23" s="44" t="s">
        <v>47</v>
      </c>
      <c r="E23" s="45" t="s">
        <v>50</v>
      </c>
      <c r="F23" s="18"/>
      <c r="G23" s="18"/>
    </row>
    <row r="24" spans="1:7" ht="15.75" customHeight="1" x14ac:dyDescent="0.25">
      <c r="A24" s="18"/>
      <c r="B24" s="18"/>
      <c r="C24" s="18"/>
      <c r="D24" s="18"/>
      <c r="E24" s="18"/>
      <c r="F24" s="18"/>
      <c r="G24" s="18"/>
    </row>
    <row r="25" spans="1:7" ht="15.75" customHeight="1" x14ac:dyDescent="0.25">
      <c r="A25" s="161" t="s">
        <v>51</v>
      </c>
      <c r="B25" s="162"/>
      <c r="C25" s="162"/>
      <c r="D25" s="162"/>
      <c r="E25" s="163"/>
      <c r="F25" s="18"/>
      <c r="G25" s="18"/>
    </row>
    <row r="26" spans="1:7" x14ac:dyDescent="0.25">
      <c r="A26" s="164" t="s">
        <v>52</v>
      </c>
      <c r="B26" s="165"/>
      <c r="C26" s="165"/>
      <c r="D26" s="165"/>
      <c r="E26" s="166"/>
      <c r="F26" s="18"/>
      <c r="G26" s="18"/>
    </row>
    <row r="27" spans="1:7" x14ac:dyDescent="0.25">
      <c r="A27" s="167" t="s">
        <v>53</v>
      </c>
      <c r="B27" s="165"/>
      <c r="C27" s="165"/>
      <c r="D27" s="165"/>
      <c r="E27" s="166"/>
      <c r="F27" s="18"/>
      <c r="G27" s="18"/>
    </row>
    <row r="28" spans="1:7" x14ac:dyDescent="0.25">
      <c r="A28" s="168" t="s">
        <v>54</v>
      </c>
      <c r="B28" s="165"/>
      <c r="C28" s="165"/>
      <c r="D28" s="165"/>
      <c r="E28" s="166"/>
      <c r="F28" s="18"/>
      <c r="G28" s="18"/>
    </row>
    <row r="29" spans="1:7" x14ac:dyDescent="0.25">
      <c r="A29" s="169" t="s">
        <v>55</v>
      </c>
      <c r="B29" s="170"/>
      <c r="C29" s="170"/>
      <c r="D29" s="170"/>
      <c r="E29" s="171"/>
      <c r="F29" s="18"/>
      <c r="G29" s="18"/>
    </row>
    <row r="30" spans="1:7" x14ac:dyDescent="0.25">
      <c r="A30" s="172" t="s">
        <v>56</v>
      </c>
      <c r="B30" s="173"/>
      <c r="C30" s="173"/>
      <c r="D30" s="173"/>
      <c r="E30" s="174"/>
      <c r="F30" s="18"/>
      <c r="G30" s="18"/>
    </row>
    <row r="31" spans="1:7" ht="15.75" customHeight="1" x14ac:dyDescent="0.2"/>
    <row r="32" spans="1:7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</sheetData>
  <mergeCells count="16">
    <mergeCell ref="A27:E27"/>
    <mergeCell ref="A28:E28"/>
    <mergeCell ref="A29:E29"/>
    <mergeCell ref="A30:E30"/>
    <mergeCell ref="A1:B1"/>
    <mergeCell ref="C1:E1"/>
    <mergeCell ref="B2:E2"/>
    <mergeCell ref="B3:E4"/>
    <mergeCell ref="B5:C5"/>
    <mergeCell ref="A6:E6"/>
    <mergeCell ref="A7:E7"/>
    <mergeCell ref="A3:A4"/>
    <mergeCell ref="A9:A11"/>
    <mergeCell ref="A12:A23"/>
    <mergeCell ref="A25:E25"/>
    <mergeCell ref="A26:E26"/>
  </mergeCells>
  <pageMargins left="0" right="0" top="0" bottom="0" header="0" footer="0"/>
  <pageSetup paperSize="9" fitToHeight="0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966"/>
  <sheetViews>
    <sheetView workbookViewId="0">
      <selection activeCell="K16" sqref="K16:M16"/>
    </sheetView>
  </sheetViews>
  <sheetFormatPr defaultColWidth="12.625" defaultRowHeight="15" customHeight="1" x14ac:dyDescent="0.2"/>
  <cols>
    <col min="1" max="12" width="8.625" customWidth="1"/>
    <col min="13" max="13" width="9.25" customWidth="1"/>
  </cols>
  <sheetData>
    <row r="1" spans="1:16" ht="47.25" customHeight="1" x14ac:dyDescent="0.25">
      <c r="A1" s="188"/>
      <c r="B1" s="170"/>
      <c r="C1" s="170"/>
      <c r="D1" s="189" t="s">
        <v>0</v>
      </c>
      <c r="E1" s="170"/>
      <c r="F1" s="170"/>
      <c r="G1" s="170"/>
      <c r="H1" s="170"/>
      <c r="I1" s="170"/>
      <c r="J1" s="170"/>
      <c r="K1" s="170"/>
      <c r="L1" s="170"/>
      <c r="M1" s="170"/>
      <c r="N1" s="18"/>
      <c r="O1" s="18"/>
      <c r="P1" s="18"/>
    </row>
    <row r="2" spans="1:16" x14ac:dyDescent="0.25">
      <c r="A2" s="190" t="s">
        <v>57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2"/>
      <c r="N2" s="18"/>
      <c r="O2" s="18"/>
      <c r="P2" s="18"/>
    </row>
    <row r="3" spans="1:16" ht="14.25" customHeight="1" x14ac:dyDescent="0.25">
      <c r="A3" s="46" t="s">
        <v>58</v>
      </c>
      <c r="B3" s="18"/>
      <c r="C3" s="18"/>
      <c r="D3" s="18"/>
      <c r="E3" s="18"/>
      <c r="F3" s="18"/>
      <c r="G3" s="18"/>
      <c r="I3" s="18"/>
      <c r="K3" s="18"/>
      <c r="L3" s="18"/>
      <c r="M3" s="18"/>
      <c r="N3" s="18"/>
      <c r="O3" s="18"/>
      <c r="P3" s="18"/>
    </row>
    <row r="4" spans="1:16" ht="14.25" customHeight="1" x14ac:dyDescent="0.25">
      <c r="F4" s="18"/>
      <c r="G4" s="18"/>
      <c r="H4" s="18"/>
      <c r="I4" s="193" t="s">
        <v>59</v>
      </c>
      <c r="J4" s="194"/>
      <c r="K4" s="195">
        <f>K16</f>
        <v>0.12533061224489828</v>
      </c>
      <c r="L4" s="194"/>
      <c r="M4" s="196"/>
      <c r="N4" s="18"/>
      <c r="O4" s="18"/>
      <c r="P4" s="18"/>
    </row>
    <row r="5" spans="1:16" ht="14.25" customHeight="1" x14ac:dyDescent="0.25">
      <c r="F5" s="18"/>
      <c r="G5" s="18"/>
      <c r="H5" s="18"/>
      <c r="I5" s="47" t="s">
        <v>60</v>
      </c>
      <c r="J5" s="48"/>
      <c r="K5" s="49" t="s">
        <v>20</v>
      </c>
      <c r="L5" s="197" t="s">
        <v>61</v>
      </c>
      <c r="M5" s="181"/>
    </row>
    <row r="6" spans="1:16" ht="14.25" customHeight="1" x14ac:dyDescent="0.25">
      <c r="F6" s="18"/>
      <c r="G6" s="18"/>
      <c r="H6" s="18"/>
      <c r="I6" s="50" t="s">
        <v>62</v>
      </c>
      <c r="J6" s="51"/>
      <c r="K6" s="52">
        <v>0.02</v>
      </c>
      <c r="L6" s="198" t="s">
        <v>63</v>
      </c>
      <c r="M6" s="181"/>
    </row>
    <row r="7" spans="1:16" ht="14.25" customHeight="1" x14ac:dyDescent="0.25">
      <c r="F7" s="18"/>
      <c r="G7" s="18"/>
      <c r="H7" s="18"/>
      <c r="I7" s="50" t="s">
        <v>64</v>
      </c>
      <c r="J7" s="51"/>
      <c r="K7" s="52">
        <v>0.02</v>
      </c>
      <c r="L7" s="198" t="s">
        <v>63</v>
      </c>
      <c r="M7" s="181"/>
    </row>
    <row r="8" spans="1:16" ht="14.25" customHeight="1" x14ac:dyDescent="0.25">
      <c r="F8" s="18"/>
      <c r="G8" s="18"/>
      <c r="H8" s="18"/>
      <c r="I8" s="50" t="s">
        <v>65</v>
      </c>
      <c r="J8" s="51"/>
      <c r="K8" s="52">
        <v>0.02</v>
      </c>
      <c r="L8" s="198" t="s">
        <v>63</v>
      </c>
      <c r="M8" s="181"/>
    </row>
    <row r="9" spans="1:16" ht="14.25" customHeight="1" x14ac:dyDescent="0.25">
      <c r="F9" s="18"/>
      <c r="G9" s="18"/>
      <c r="H9" s="18"/>
      <c r="I9" s="50" t="s">
        <v>66</v>
      </c>
      <c r="J9" s="51"/>
      <c r="K9" s="52">
        <v>0.02</v>
      </c>
      <c r="L9" s="198" t="s">
        <v>63</v>
      </c>
      <c r="M9" s="181"/>
    </row>
    <row r="10" spans="1:16" ht="14.25" customHeight="1" x14ac:dyDescent="0.25">
      <c r="F10" s="18"/>
      <c r="G10" s="18"/>
      <c r="H10" s="18"/>
      <c r="I10" s="50" t="s">
        <v>67</v>
      </c>
      <c r="J10" s="51"/>
      <c r="K10" s="52">
        <v>0.02</v>
      </c>
      <c r="L10" s="199"/>
      <c r="M10" s="181"/>
    </row>
    <row r="11" spans="1:16" ht="14.25" customHeight="1" x14ac:dyDescent="0.2">
      <c r="I11" s="50"/>
      <c r="J11" s="51" t="s">
        <v>68</v>
      </c>
      <c r="K11" s="52">
        <v>0.02</v>
      </c>
      <c r="L11" s="199"/>
      <c r="M11" s="181"/>
    </row>
    <row r="12" spans="1:16" ht="14.25" customHeight="1" x14ac:dyDescent="0.2">
      <c r="I12" s="50"/>
      <c r="J12" s="51" t="s">
        <v>69</v>
      </c>
      <c r="K12" s="52">
        <v>0.02</v>
      </c>
      <c r="L12" s="199"/>
      <c r="M12" s="181"/>
    </row>
    <row r="13" spans="1:16" ht="14.25" customHeight="1" x14ac:dyDescent="0.2">
      <c r="I13" s="50"/>
      <c r="J13" s="51" t="s">
        <v>70</v>
      </c>
      <c r="K13" s="52">
        <v>0.02</v>
      </c>
      <c r="L13" s="199"/>
      <c r="M13" s="181"/>
    </row>
    <row r="14" spans="1:16" ht="14.25" customHeight="1" x14ac:dyDescent="0.2">
      <c r="I14" s="50"/>
      <c r="J14" s="51" t="s">
        <v>71</v>
      </c>
      <c r="K14" s="52">
        <v>0.02</v>
      </c>
      <c r="L14" s="199"/>
      <c r="M14" s="181"/>
    </row>
    <row r="15" spans="1:16" ht="14.25" customHeight="1" x14ac:dyDescent="0.2">
      <c r="I15" s="50" t="s">
        <v>72</v>
      </c>
      <c r="J15" s="51"/>
      <c r="K15" s="52">
        <v>0.02</v>
      </c>
      <c r="L15" s="198" t="s">
        <v>63</v>
      </c>
      <c r="M15" s="181"/>
    </row>
    <row r="16" spans="1:16" ht="14.25" customHeight="1" x14ac:dyDescent="0.2">
      <c r="I16" s="200" t="s">
        <v>73</v>
      </c>
      <c r="J16" s="201"/>
      <c r="K16" s="202">
        <f>(((1+K6+K9+K8)*(1+K7)*(1+K15))/(1-K10))-1</f>
        <v>0.12533061224489828</v>
      </c>
      <c r="L16" s="203"/>
      <c r="M16" s="204"/>
    </row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</sheetData>
  <mergeCells count="18">
    <mergeCell ref="L5:M5"/>
    <mergeCell ref="L6:M6"/>
    <mergeCell ref="L14:M14"/>
    <mergeCell ref="L15:M15"/>
    <mergeCell ref="I16:J16"/>
    <mergeCell ref="K16:M16"/>
    <mergeCell ref="L7:M7"/>
    <mergeCell ref="L8:M8"/>
    <mergeCell ref="L9:M9"/>
    <mergeCell ref="L10:M10"/>
    <mergeCell ref="L11:M11"/>
    <mergeCell ref="L12:M12"/>
    <mergeCell ref="L13:M13"/>
    <mergeCell ref="A1:C1"/>
    <mergeCell ref="D1:M1"/>
    <mergeCell ref="A2:M2"/>
    <mergeCell ref="I4:J4"/>
    <mergeCell ref="K4:M4"/>
  </mergeCells>
  <pageMargins left="0.78740157499999996" right="0.78740157499999996" top="0.511811024" bottom="0.511811024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1016"/>
  <sheetViews>
    <sheetView topLeftCell="A64" workbookViewId="0">
      <selection sqref="A1:B1"/>
    </sheetView>
  </sheetViews>
  <sheetFormatPr defaultColWidth="12.625" defaultRowHeight="15" customHeight="1" x14ac:dyDescent="0.2"/>
  <cols>
    <col min="1" max="1" width="9.875" customWidth="1"/>
    <col min="2" max="2" width="60.5" customWidth="1"/>
    <col min="3" max="3" width="7.5" customWidth="1"/>
    <col min="4" max="4" width="7" customWidth="1"/>
    <col min="5" max="5" width="7.875" customWidth="1"/>
    <col min="6" max="6" width="10.5" customWidth="1"/>
    <col min="7" max="7" width="12.25" customWidth="1"/>
    <col min="8" max="8" width="10.375" customWidth="1"/>
    <col min="9" max="9" width="5.75" hidden="1" customWidth="1"/>
    <col min="10" max="10" width="29.25" customWidth="1"/>
  </cols>
  <sheetData>
    <row r="1" spans="1:17" ht="45.75" customHeight="1" x14ac:dyDescent="0.25">
      <c r="A1" s="209"/>
      <c r="B1" s="162"/>
      <c r="C1" s="210" t="s">
        <v>0</v>
      </c>
      <c r="D1" s="162"/>
      <c r="E1" s="162"/>
      <c r="F1" s="162"/>
      <c r="G1" s="162"/>
      <c r="H1" s="162"/>
      <c r="I1" s="162"/>
      <c r="J1" s="163"/>
      <c r="K1" s="53"/>
      <c r="L1" s="53"/>
      <c r="M1" s="53"/>
      <c r="N1" s="4"/>
      <c r="O1" s="4"/>
      <c r="P1" s="4"/>
      <c r="Q1" s="5"/>
    </row>
    <row r="2" spans="1:17" x14ac:dyDescent="0.25">
      <c r="A2" s="54" t="s">
        <v>1</v>
      </c>
      <c r="B2" s="211" t="s">
        <v>2</v>
      </c>
      <c r="C2" s="170"/>
      <c r="D2" s="170"/>
      <c r="E2" s="170"/>
      <c r="F2" s="170"/>
      <c r="G2" s="170"/>
      <c r="H2" s="170"/>
      <c r="I2" s="170"/>
      <c r="J2" s="171"/>
      <c r="K2" s="55"/>
      <c r="L2" s="55"/>
      <c r="M2" s="55"/>
      <c r="N2" s="56"/>
      <c r="O2" s="56"/>
      <c r="P2" s="56"/>
      <c r="Q2" s="56"/>
    </row>
    <row r="3" spans="1:17" x14ac:dyDescent="0.25">
      <c r="A3" s="54" t="s">
        <v>3</v>
      </c>
      <c r="B3" s="212" t="s">
        <v>4</v>
      </c>
      <c r="C3" s="170"/>
      <c r="D3" s="170"/>
      <c r="E3" s="170"/>
      <c r="F3" s="170"/>
      <c r="G3" s="170"/>
      <c r="H3" s="170"/>
      <c r="I3" s="170"/>
      <c r="J3" s="171"/>
      <c r="K3" s="18"/>
      <c r="L3" s="18"/>
      <c r="M3" s="18"/>
    </row>
    <row r="4" spans="1:17" x14ac:dyDescent="0.25">
      <c r="A4" s="54" t="s">
        <v>5</v>
      </c>
      <c r="B4" s="11" t="s">
        <v>6</v>
      </c>
      <c r="C4" s="7"/>
      <c r="D4" s="7"/>
      <c r="E4" s="7"/>
      <c r="F4" s="7"/>
      <c r="G4" s="57"/>
      <c r="H4" s="12" t="s">
        <v>7</v>
      </c>
      <c r="I4" s="57"/>
      <c r="J4" s="58" t="s">
        <v>8</v>
      </c>
      <c r="K4" s="55"/>
      <c r="L4" s="55"/>
      <c r="M4" s="55"/>
      <c r="N4" s="56"/>
      <c r="O4" s="56"/>
      <c r="P4" s="56"/>
      <c r="Q4" s="56"/>
    </row>
    <row r="5" spans="1:17" x14ac:dyDescent="0.25">
      <c r="A5" s="213" t="s">
        <v>74</v>
      </c>
      <c r="B5" s="191"/>
      <c r="C5" s="191"/>
      <c r="D5" s="191"/>
      <c r="E5" s="191"/>
      <c r="F5" s="191"/>
      <c r="G5" s="191"/>
      <c r="H5" s="191"/>
      <c r="I5" s="191"/>
      <c r="J5" s="214"/>
      <c r="K5" s="55"/>
      <c r="L5" s="55"/>
      <c r="M5" s="55"/>
      <c r="N5" s="56"/>
      <c r="O5" s="56"/>
      <c r="P5" s="56"/>
      <c r="Q5" s="56"/>
    </row>
    <row r="6" spans="1:17" x14ac:dyDescent="0.25">
      <c r="A6" s="215" t="s">
        <v>75</v>
      </c>
      <c r="B6" s="170"/>
      <c r="C6" s="170"/>
      <c r="D6" s="170"/>
      <c r="E6" s="170"/>
      <c r="F6" s="170"/>
      <c r="G6" s="170"/>
      <c r="H6" s="170"/>
      <c r="I6" s="170"/>
      <c r="J6" s="171"/>
      <c r="K6" s="55"/>
      <c r="L6" s="55"/>
      <c r="M6" s="55"/>
      <c r="N6" s="56"/>
      <c r="O6" s="56"/>
      <c r="P6" s="56"/>
      <c r="Q6" s="56"/>
    </row>
    <row r="7" spans="1:17" ht="30" x14ac:dyDescent="0.25">
      <c r="A7" s="59" t="s">
        <v>76</v>
      </c>
      <c r="B7" s="60" t="s">
        <v>77</v>
      </c>
      <c r="C7" s="60" t="s">
        <v>78</v>
      </c>
      <c r="D7" s="60" t="s">
        <v>79</v>
      </c>
      <c r="E7" s="60" t="s">
        <v>80</v>
      </c>
      <c r="F7" s="60" t="s">
        <v>81</v>
      </c>
      <c r="G7" s="61" t="s">
        <v>82</v>
      </c>
      <c r="H7" s="62" t="s">
        <v>83</v>
      </c>
      <c r="I7" s="60" t="s">
        <v>84</v>
      </c>
      <c r="J7" s="63" t="s">
        <v>85</v>
      </c>
      <c r="K7" s="55"/>
      <c r="L7" s="55"/>
      <c r="M7" s="55"/>
      <c r="N7" s="56"/>
      <c r="O7" s="56"/>
      <c r="P7" s="56"/>
      <c r="Q7" s="56"/>
    </row>
    <row r="8" spans="1:17" x14ac:dyDescent="0.25">
      <c r="A8" s="64" t="s">
        <v>86</v>
      </c>
      <c r="B8" s="65"/>
      <c r="C8" s="65"/>
      <c r="D8" s="66"/>
      <c r="E8" s="65"/>
      <c r="F8" s="65"/>
      <c r="G8" s="67">
        <f t="shared" ref="G8:H8" si="0">G9+G34+G72</f>
        <v>297906.31432471744</v>
      </c>
      <c r="H8" s="68">
        <f t="shared" si="0"/>
        <v>1</v>
      </c>
      <c r="I8" s="69"/>
      <c r="J8" s="70"/>
      <c r="K8" s="18"/>
      <c r="L8" s="18"/>
      <c r="M8" s="18"/>
    </row>
    <row r="9" spans="1:17" x14ac:dyDescent="0.25">
      <c r="A9" s="71" t="s">
        <v>87</v>
      </c>
      <c r="B9" s="72"/>
      <c r="C9" s="72"/>
      <c r="D9" s="73"/>
      <c r="E9" s="72"/>
      <c r="F9" s="72"/>
      <c r="G9" s="74">
        <f>G10+G19</f>
        <v>80025.423131612624</v>
      </c>
      <c r="H9" s="75">
        <f>SUM(H11:H33)</f>
        <v>0.26862613943920982</v>
      </c>
      <c r="I9" s="72"/>
      <c r="J9" s="76"/>
      <c r="K9" s="18"/>
      <c r="L9" s="18"/>
      <c r="M9" s="18"/>
    </row>
    <row r="10" spans="1:17" x14ac:dyDescent="0.25">
      <c r="A10" s="77" t="s">
        <v>88</v>
      </c>
      <c r="B10" s="78" t="s">
        <v>89</v>
      </c>
      <c r="C10" s="78"/>
      <c r="D10" s="79"/>
      <c r="E10" s="78"/>
      <c r="F10" s="78"/>
      <c r="G10" s="80">
        <f>SUM(G11:G18)</f>
        <v>32667.858041596039</v>
      </c>
      <c r="H10" s="81"/>
      <c r="I10" s="78"/>
      <c r="J10" s="82"/>
      <c r="K10" s="18"/>
      <c r="L10" s="18"/>
      <c r="M10" s="18"/>
    </row>
    <row r="11" spans="1:17" ht="15.75" customHeight="1" x14ac:dyDescent="0.25">
      <c r="A11" s="83" t="s">
        <v>90</v>
      </c>
      <c r="B11" s="84" t="s">
        <v>91</v>
      </c>
      <c r="C11" s="85" t="s">
        <v>92</v>
      </c>
      <c r="D11" s="86" t="s">
        <v>93</v>
      </c>
      <c r="E11" s="85" t="s">
        <v>94</v>
      </c>
      <c r="F11" s="87">
        <v>2061.04</v>
      </c>
      <c r="G11" s="88">
        <f>0.013*Dados!C11*F11</f>
        <v>3015.1568265795922</v>
      </c>
      <c r="H11" s="89">
        <f>IFERROR(G11/'Resumo -  Estimativa de Preços'!$C$7,0)</f>
        <v>1.012115783250259E-2</v>
      </c>
      <c r="I11" s="90">
        <v>1</v>
      </c>
      <c r="J11" s="91" t="s">
        <v>95</v>
      </c>
      <c r="K11" s="55"/>
      <c r="L11" s="55"/>
      <c r="M11" s="55"/>
      <c r="N11" s="56"/>
      <c r="O11" s="56"/>
      <c r="P11" s="56"/>
      <c r="Q11" s="56"/>
    </row>
    <row r="12" spans="1:17" ht="15.75" customHeight="1" x14ac:dyDescent="0.25">
      <c r="A12" s="92" t="s">
        <v>96</v>
      </c>
      <c r="B12" s="93" t="s">
        <v>97</v>
      </c>
      <c r="C12" s="85" t="s">
        <v>98</v>
      </c>
      <c r="D12" s="86" t="s">
        <v>93</v>
      </c>
      <c r="E12" s="85" t="s">
        <v>94</v>
      </c>
      <c r="F12" s="87">
        <v>135</v>
      </c>
      <c r="G12" s="88">
        <f>(12*Dados!C11)+(0.62*Dados!C11*F12)</f>
        <v>10769.413959183676</v>
      </c>
      <c r="H12" s="89">
        <f>IFERROR(G12/'Resumo -  Estimativa de Preços'!$C$7,0)</f>
        <v>3.6150338013463623E-2</v>
      </c>
      <c r="I12" s="90">
        <v>1</v>
      </c>
      <c r="J12" s="91" t="s">
        <v>99</v>
      </c>
      <c r="K12" s="55"/>
      <c r="L12" s="55"/>
      <c r="M12" s="55"/>
      <c r="N12" s="56"/>
      <c r="O12" s="56"/>
      <c r="P12" s="56"/>
      <c r="Q12" s="56"/>
    </row>
    <row r="13" spans="1:17" ht="15.75" customHeight="1" x14ac:dyDescent="0.25">
      <c r="A13" s="92" t="s">
        <v>100</v>
      </c>
      <c r="B13" s="34" t="s">
        <v>101</v>
      </c>
      <c r="C13" s="33" t="s">
        <v>102</v>
      </c>
      <c r="D13" s="86" t="s">
        <v>93</v>
      </c>
      <c r="E13" s="33" t="s">
        <v>94</v>
      </c>
      <c r="F13" s="94">
        <v>3090</v>
      </c>
      <c r="G13" s="88">
        <f>(3*Dados!C11)+(0.01*Dados!C11*F13)</f>
        <v>3814.870775510205</v>
      </c>
      <c r="H13" s="89">
        <f>IFERROR(G13/'Resumo -  Estimativa de Preços'!$C$7,0)</f>
        <v>1.2805605628593697E-2</v>
      </c>
      <c r="I13" s="36">
        <v>1</v>
      </c>
      <c r="J13" s="91" t="s">
        <v>103</v>
      </c>
      <c r="K13" s="55"/>
      <c r="L13" s="55"/>
      <c r="M13" s="55"/>
      <c r="N13" s="56"/>
      <c r="O13" s="56"/>
      <c r="P13" s="56"/>
      <c r="Q13" s="56"/>
    </row>
    <row r="14" spans="1:17" x14ac:dyDescent="0.25">
      <c r="A14" s="92" t="s">
        <v>104</v>
      </c>
      <c r="B14" s="34" t="s">
        <v>105</v>
      </c>
      <c r="C14" s="33" t="s">
        <v>106</v>
      </c>
      <c r="D14" s="86" t="s">
        <v>93</v>
      </c>
      <c r="E14" s="33" t="s">
        <v>94</v>
      </c>
      <c r="F14" s="94">
        <v>3090</v>
      </c>
      <c r="G14" s="88">
        <f>(2.7*Dados!C11)+(0.007*Dados!C11*F14)</f>
        <v>2737.9293795918375</v>
      </c>
      <c r="H14" s="89">
        <f>IFERROR(G14/'Resumo -  Estimativa de Preços'!$C$7,0)</f>
        <v>9.1905718272473347E-3</v>
      </c>
      <c r="I14" s="36">
        <v>1</v>
      </c>
      <c r="J14" s="91" t="s">
        <v>107</v>
      </c>
      <c r="K14" s="55"/>
      <c r="L14" s="55"/>
      <c r="M14" s="55"/>
      <c r="N14" s="56"/>
      <c r="O14" s="56"/>
      <c r="P14" s="56"/>
      <c r="Q14" s="56"/>
    </row>
    <row r="15" spans="1:17" x14ac:dyDescent="0.25">
      <c r="A15" s="92" t="s">
        <v>108</v>
      </c>
      <c r="B15" s="95" t="s">
        <v>109</v>
      </c>
      <c r="C15" s="85" t="s">
        <v>110</v>
      </c>
      <c r="D15" s="86" t="s">
        <v>93</v>
      </c>
      <c r="E15" s="33" t="s">
        <v>111</v>
      </c>
      <c r="F15" s="94">
        <v>0</v>
      </c>
      <c r="G15" s="88">
        <f>8*Dados!C11</f>
        <v>900.26448979591862</v>
      </c>
      <c r="H15" s="89">
        <f>IFERROR(G15/'Resumo -  Estimativa de Preços'!$C$7,0)</f>
        <v>3.021971829756625E-3</v>
      </c>
      <c r="I15" s="33">
        <v>1</v>
      </c>
      <c r="J15" s="91" t="s">
        <v>112</v>
      </c>
      <c r="K15" s="55"/>
      <c r="L15" s="55"/>
      <c r="M15" s="55"/>
      <c r="N15" s="56"/>
      <c r="O15" s="56"/>
      <c r="P15" s="56"/>
      <c r="Q15" s="56"/>
    </row>
    <row r="16" spans="1:17" x14ac:dyDescent="0.25">
      <c r="A16" s="92" t="s">
        <v>113</v>
      </c>
      <c r="B16" s="95" t="s">
        <v>114</v>
      </c>
      <c r="C16" s="36" t="s">
        <v>115</v>
      </c>
      <c r="D16" s="86" t="s">
        <v>93</v>
      </c>
      <c r="E16" s="36" t="s">
        <v>111</v>
      </c>
      <c r="F16" s="94">
        <v>0</v>
      </c>
      <c r="G16" s="88">
        <f>16*Dados!C11</f>
        <v>1800.5289795918372</v>
      </c>
      <c r="H16" s="89">
        <f>IFERROR(G16/'Resumo -  Estimativa de Preços'!$C$7,0)</f>
        <v>6.04394365951325E-3</v>
      </c>
      <c r="I16" s="33">
        <v>1</v>
      </c>
      <c r="J16" s="91" t="s">
        <v>116</v>
      </c>
      <c r="K16" s="55"/>
      <c r="L16" s="55"/>
      <c r="M16" s="55"/>
      <c r="N16" s="56"/>
      <c r="O16" s="56"/>
      <c r="P16" s="56"/>
      <c r="Q16" s="56"/>
    </row>
    <row r="17" spans="1:17" x14ac:dyDescent="0.25">
      <c r="A17" s="92" t="s">
        <v>117</v>
      </c>
      <c r="B17" s="95" t="s">
        <v>118</v>
      </c>
      <c r="C17" s="33" t="s">
        <v>119</v>
      </c>
      <c r="D17" s="96">
        <v>0.1</v>
      </c>
      <c r="E17" s="33" t="s">
        <v>94</v>
      </c>
      <c r="F17" s="94">
        <v>3090</v>
      </c>
      <c r="G17" s="88">
        <f>(D17*Dados!C11)*(8/F17)^0.4*F17</f>
        <v>3209.8978771143243</v>
      </c>
      <c r="H17" s="89">
        <f>IFERROR(G17/'Resumo -  Estimativa de Preços'!$C$7,0)</f>
        <v>1.0774856801509552E-2</v>
      </c>
      <c r="I17" s="33">
        <v>1</v>
      </c>
      <c r="J17" s="91" t="s">
        <v>120</v>
      </c>
      <c r="K17" s="55"/>
      <c r="L17" s="55"/>
      <c r="M17" s="55"/>
      <c r="N17" s="56"/>
      <c r="O17" s="56"/>
      <c r="P17" s="56"/>
      <c r="Q17" s="56"/>
    </row>
    <row r="18" spans="1:17" x14ac:dyDescent="0.25">
      <c r="A18" s="92" t="s">
        <v>121</v>
      </c>
      <c r="B18" s="95" t="s">
        <v>122</v>
      </c>
      <c r="C18" s="33" t="s">
        <v>119</v>
      </c>
      <c r="D18" s="96">
        <v>0.2</v>
      </c>
      <c r="E18" s="33" t="s">
        <v>94</v>
      </c>
      <c r="F18" s="94">
        <v>3090</v>
      </c>
      <c r="G18" s="88">
        <f>(D18*Dados!C11)*(8/F18)^0.4*F18</f>
        <v>6419.7957542286485</v>
      </c>
      <c r="H18" s="89">
        <f>IFERROR(G18/'Resumo -  Estimativa de Preços'!$C$7,0)</f>
        <v>2.1549713603019105E-2</v>
      </c>
      <c r="I18" s="33">
        <v>1</v>
      </c>
      <c r="J18" s="91" t="s">
        <v>120</v>
      </c>
      <c r="K18" s="55"/>
      <c r="L18" s="55"/>
      <c r="M18" s="55"/>
      <c r="N18" s="56"/>
      <c r="O18" s="56"/>
      <c r="P18" s="56"/>
      <c r="Q18" s="56"/>
    </row>
    <row r="19" spans="1:17" x14ac:dyDescent="0.25">
      <c r="A19" s="97" t="s">
        <v>123</v>
      </c>
      <c r="B19" s="78" t="s">
        <v>124</v>
      </c>
      <c r="C19" s="78"/>
      <c r="D19" s="79"/>
      <c r="E19" s="78"/>
      <c r="F19" s="79"/>
      <c r="G19" s="80">
        <f>SUM(G20:G33)</f>
        <v>47357.565090016578</v>
      </c>
      <c r="H19" s="78"/>
      <c r="I19" s="78"/>
      <c r="J19" s="82"/>
      <c r="K19" s="18"/>
      <c r="L19" s="18"/>
      <c r="M19" s="18"/>
    </row>
    <row r="20" spans="1:17" x14ac:dyDescent="0.25">
      <c r="A20" s="98" t="s">
        <v>125</v>
      </c>
      <c r="B20" s="99" t="s">
        <v>126</v>
      </c>
      <c r="C20" s="33" t="s">
        <v>119</v>
      </c>
      <c r="D20" s="96">
        <v>0.24</v>
      </c>
      <c r="E20" s="33" t="s">
        <v>94</v>
      </c>
      <c r="F20" s="94">
        <v>3090</v>
      </c>
      <c r="G20" s="88">
        <f>(D20*Dados!C$11)*(8/F20)^0.4*F20</f>
        <v>7703.7549050743792</v>
      </c>
      <c r="H20" s="89">
        <f>IFERROR(G20/'Resumo -  Estimativa de Preços'!$C$7,0)</f>
        <v>2.5859656323622929E-2</v>
      </c>
      <c r="I20" s="33">
        <v>1</v>
      </c>
      <c r="J20" s="91" t="s">
        <v>120</v>
      </c>
      <c r="K20" s="55"/>
      <c r="L20" s="55"/>
      <c r="M20" s="55"/>
      <c r="N20" s="56"/>
      <c r="O20" s="56"/>
      <c r="P20" s="56"/>
      <c r="Q20" s="56"/>
    </row>
    <row r="21" spans="1:17" x14ac:dyDescent="0.25">
      <c r="A21" s="100" t="s">
        <v>127</v>
      </c>
      <c r="B21" s="101" t="s">
        <v>128</v>
      </c>
      <c r="C21" s="33" t="s">
        <v>119</v>
      </c>
      <c r="D21" s="96">
        <v>0.13500000000000001</v>
      </c>
      <c r="E21" s="33" t="s">
        <v>94</v>
      </c>
      <c r="F21" s="94">
        <v>3090</v>
      </c>
      <c r="G21" s="88">
        <f>(D21*Dados!C$11)*(8/F21)^0.4*F21</f>
        <v>4333.362134104339</v>
      </c>
      <c r="H21" s="89">
        <f>IFERROR(G21/'Resumo -  Estimativa de Preços'!$C$7,0)</f>
        <v>1.45460566820379E-2</v>
      </c>
      <c r="I21" s="33">
        <v>1</v>
      </c>
      <c r="J21" s="91" t="s">
        <v>120</v>
      </c>
      <c r="K21" s="55"/>
      <c r="L21" s="55"/>
      <c r="M21" s="55"/>
      <c r="N21" s="56"/>
      <c r="O21" s="56"/>
      <c r="P21" s="56"/>
      <c r="Q21" s="56"/>
    </row>
    <row r="22" spans="1:17" x14ac:dyDescent="0.25">
      <c r="A22" s="100" t="s">
        <v>129</v>
      </c>
      <c r="B22" s="99" t="s">
        <v>130</v>
      </c>
      <c r="C22" s="33" t="s">
        <v>119</v>
      </c>
      <c r="D22" s="96">
        <v>0.108</v>
      </c>
      <c r="E22" s="33" t="s">
        <v>94</v>
      </c>
      <c r="F22" s="94">
        <v>3090</v>
      </c>
      <c r="G22" s="88">
        <f>(D22*Dados!C$11)*(8/F22)^0.4*F22</f>
        <v>3466.6897072834709</v>
      </c>
      <c r="H22" s="89">
        <f>IFERROR(G22/'Resumo -  Estimativa de Preços'!$C$7,0)</f>
        <v>1.1636845345630318E-2</v>
      </c>
      <c r="I22" s="33">
        <v>1</v>
      </c>
      <c r="J22" s="91" t="s">
        <v>120</v>
      </c>
      <c r="K22" s="55"/>
      <c r="L22" s="55"/>
      <c r="M22" s="55"/>
      <c r="N22" s="56"/>
      <c r="O22" s="56"/>
      <c r="P22" s="56"/>
      <c r="Q22" s="56"/>
    </row>
    <row r="23" spans="1:17" ht="30" x14ac:dyDescent="0.25">
      <c r="A23" s="100" t="s">
        <v>131</v>
      </c>
      <c r="B23" s="99" t="s">
        <v>132</v>
      </c>
      <c r="C23" s="33" t="s">
        <v>119</v>
      </c>
      <c r="D23" s="96">
        <v>9.9000000000000005E-2</v>
      </c>
      <c r="E23" s="33" t="s">
        <v>94</v>
      </c>
      <c r="F23" s="94">
        <v>3090</v>
      </c>
      <c r="G23" s="88">
        <f>(D23*Dados!C$11)*(8/F23)^0.4*F23</f>
        <v>3177.7988983431815</v>
      </c>
      <c r="H23" s="89">
        <f>IFERROR(G23/'Resumo -  Estimativa de Preços'!$C$7,0)</f>
        <v>1.0667108233494458E-2</v>
      </c>
      <c r="I23" s="33">
        <v>1</v>
      </c>
      <c r="J23" s="91" t="s">
        <v>120</v>
      </c>
      <c r="K23" s="55"/>
      <c r="L23" s="55"/>
      <c r="M23" s="55"/>
      <c r="N23" s="56"/>
      <c r="O23" s="56"/>
      <c r="P23" s="56"/>
      <c r="Q23" s="56"/>
    </row>
    <row r="24" spans="1:17" x14ac:dyDescent="0.25">
      <c r="A24" s="100" t="s">
        <v>133</v>
      </c>
      <c r="B24" s="99" t="s">
        <v>134</v>
      </c>
      <c r="C24" s="33" t="s">
        <v>119</v>
      </c>
      <c r="D24" s="96">
        <v>3.5999999999999997E-2</v>
      </c>
      <c r="E24" s="33" t="s">
        <v>94</v>
      </c>
      <c r="F24" s="94">
        <v>3090</v>
      </c>
      <c r="G24" s="88">
        <f>(D24*Dados!C$11)*(8/F24)^0.4*F24</f>
        <v>1155.5632357611566</v>
      </c>
      <c r="H24" s="89">
        <f>IFERROR(G24/'Resumo -  Estimativa de Preços'!$C$7,0)</f>
        <v>3.8789484485434386E-3</v>
      </c>
      <c r="I24" s="33">
        <v>1</v>
      </c>
      <c r="J24" s="91" t="s">
        <v>120</v>
      </c>
      <c r="K24" s="55"/>
      <c r="L24" s="55"/>
      <c r="M24" s="55"/>
      <c r="N24" s="56"/>
      <c r="O24" s="56"/>
      <c r="P24" s="56"/>
      <c r="Q24" s="56"/>
    </row>
    <row r="25" spans="1:17" x14ac:dyDescent="0.25">
      <c r="A25" s="100" t="s">
        <v>135</v>
      </c>
      <c r="B25" s="99" t="s">
        <v>136</v>
      </c>
      <c r="C25" s="33" t="s">
        <v>119</v>
      </c>
      <c r="D25" s="86">
        <v>0.14099999999999999</v>
      </c>
      <c r="E25" s="33" t="s">
        <v>94</v>
      </c>
      <c r="F25" s="94">
        <v>3090</v>
      </c>
      <c r="G25" s="88">
        <f>(D25*Dados!C$11)*(8/F25)^0.4*F25</f>
        <v>4525.9560067311977</v>
      </c>
      <c r="H25" s="89">
        <f>IFERROR(G25/'Resumo -  Estimativa de Preços'!$C$7,0)</f>
        <v>1.5192548090128471E-2</v>
      </c>
      <c r="I25" s="33">
        <v>1</v>
      </c>
      <c r="J25" s="91" t="s">
        <v>120</v>
      </c>
      <c r="K25" s="55"/>
      <c r="L25" s="55"/>
      <c r="M25" s="55"/>
      <c r="N25" s="56"/>
      <c r="O25" s="56"/>
      <c r="P25" s="56"/>
      <c r="Q25" s="56"/>
    </row>
    <row r="26" spans="1:17" ht="30" x14ac:dyDescent="0.25">
      <c r="A26" s="100" t="s">
        <v>137</v>
      </c>
      <c r="B26" s="101" t="s">
        <v>138</v>
      </c>
      <c r="C26" s="33" t="s">
        <v>119</v>
      </c>
      <c r="D26" s="96">
        <v>0.20399999999999999</v>
      </c>
      <c r="E26" s="33" t="s">
        <v>94</v>
      </c>
      <c r="F26" s="94">
        <v>3090</v>
      </c>
      <c r="G26" s="88">
        <f>(D26*Dados!C$11)*(8/F26)^0.4*F26</f>
        <v>6548.1916693132225</v>
      </c>
      <c r="H26" s="89">
        <f>IFERROR(G26/'Resumo -  Estimativa de Preços'!$C$7,0)</f>
        <v>2.198070787507949E-2</v>
      </c>
      <c r="I26" s="33">
        <v>1</v>
      </c>
      <c r="J26" s="91" t="s">
        <v>120</v>
      </c>
      <c r="K26" s="55"/>
      <c r="L26" s="55"/>
      <c r="M26" s="55"/>
      <c r="N26" s="56"/>
      <c r="O26" s="56"/>
      <c r="P26" s="56"/>
      <c r="Q26" s="56"/>
    </row>
    <row r="27" spans="1:17" x14ac:dyDescent="0.25">
      <c r="A27" s="100" t="s">
        <v>139</v>
      </c>
      <c r="B27" s="99" t="s">
        <v>140</v>
      </c>
      <c r="C27" s="33" t="s">
        <v>119</v>
      </c>
      <c r="D27" s="96">
        <v>0.09</v>
      </c>
      <c r="E27" s="33" t="s">
        <v>94</v>
      </c>
      <c r="F27" s="94">
        <v>3090</v>
      </c>
      <c r="G27" s="88">
        <f>(D27*Dados!C$11)*(8/F27)^0.4*F27</f>
        <v>2888.9080894028921</v>
      </c>
      <c r="H27" s="89">
        <f>IFERROR(G27/'Resumo -  Estimativa de Preços'!$C$7,0)</f>
        <v>9.6973711213585983E-3</v>
      </c>
      <c r="I27" s="33">
        <v>1</v>
      </c>
      <c r="J27" s="91" t="s">
        <v>120</v>
      </c>
      <c r="K27" s="55"/>
      <c r="L27" s="55"/>
      <c r="M27" s="55"/>
      <c r="N27" s="56"/>
      <c r="O27" s="56"/>
      <c r="P27" s="56"/>
      <c r="Q27" s="56"/>
    </row>
    <row r="28" spans="1:17" x14ac:dyDescent="0.25">
      <c r="A28" s="100" t="s">
        <v>141</v>
      </c>
      <c r="B28" s="101" t="s">
        <v>142</v>
      </c>
      <c r="C28" s="33" t="s">
        <v>119</v>
      </c>
      <c r="D28" s="96">
        <v>5.0999999999999997E-2</v>
      </c>
      <c r="E28" s="33" t="s">
        <v>94</v>
      </c>
      <c r="F28" s="94">
        <v>3090</v>
      </c>
      <c r="G28" s="88">
        <f>(D28*Dados!C$11)*(8/F28)^0.4*F28</f>
        <v>1637.0479173283056</v>
      </c>
      <c r="H28" s="89">
        <f>IFERROR(G28/'Resumo -  Estimativa de Preços'!$C$7,0)</f>
        <v>5.4951769687698725E-3</v>
      </c>
      <c r="I28" s="33">
        <v>1</v>
      </c>
      <c r="J28" s="91" t="s">
        <v>120</v>
      </c>
      <c r="K28" s="55"/>
      <c r="L28" s="55"/>
      <c r="M28" s="55"/>
      <c r="N28" s="56"/>
      <c r="O28" s="56"/>
      <c r="P28" s="56"/>
      <c r="Q28" s="56"/>
    </row>
    <row r="29" spans="1:17" ht="30" x14ac:dyDescent="0.25">
      <c r="A29" s="100" t="s">
        <v>143</v>
      </c>
      <c r="B29" s="101" t="s">
        <v>144</v>
      </c>
      <c r="C29" s="33" t="s">
        <v>119</v>
      </c>
      <c r="D29" s="96">
        <v>5.3999999999999999E-2</v>
      </c>
      <c r="E29" s="33" t="s">
        <v>94</v>
      </c>
      <c r="F29" s="94">
        <v>3090</v>
      </c>
      <c r="G29" s="88">
        <f>(D29*Dados!C$11)*(8/F29)^0.4*F29</f>
        <v>1733.3448536417354</v>
      </c>
      <c r="H29" s="89">
        <f>IFERROR(G29/'Resumo -  Estimativa de Preços'!$C$7,0)</f>
        <v>5.8184226728151588E-3</v>
      </c>
      <c r="I29" s="33">
        <v>1</v>
      </c>
      <c r="J29" s="91" t="s">
        <v>120</v>
      </c>
      <c r="K29" s="55"/>
      <c r="L29" s="55"/>
      <c r="M29" s="55"/>
      <c r="N29" s="56"/>
      <c r="O29" s="56"/>
      <c r="P29" s="56"/>
      <c r="Q29" s="56"/>
    </row>
    <row r="30" spans="1:17" x14ac:dyDescent="0.25">
      <c r="A30" s="100" t="s">
        <v>145</v>
      </c>
      <c r="B30" s="99" t="s">
        <v>146</v>
      </c>
      <c r="C30" s="85" t="s">
        <v>147</v>
      </c>
      <c r="D30" s="86" t="s">
        <v>93</v>
      </c>
      <c r="E30" s="33" t="s">
        <v>111</v>
      </c>
      <c r="F30" s="94">
        <v>0</v>
      </c>
      <c r="G30" s="88">
        <f>16*Dados!C11</f>
        <v>1800.5289795918372</v>
      </c>
      <c r="H30" s="89">
        <f>IFERROR(G30/'Resumo -  Estimativa de Preços'!$C$7,0)</f>
        <v>6.04394365951325E-3</v>
      </c>
      <c r="I30" s="33">
        <v>1</v>
      </c>
      <c r="J30" s="91" t="s">
        <v>116</v>
      </c>
      <c r="K30" s="55"/>
      <c r="L30" s="55"/>
      <c r="M30" s="55"/>
      <c r="N30" s="56"/>
      <c r="O30" s="56"/>
      <c r="P30" s="56"/>
      <c r="Q30" s="56"/>
    </row>
    <row r="31" spans="1:17" ht="15.75" customHeight="1" x14ac:dyDescent="0.25">
      <c r="A31" s="100" t="s">
        <v>148</v>
      </c>
      <c r="B31" s="102" t="s">
        <v>149</v>
      </c>
      <c r="C31" s="33" t="s">
        <v>150</v>
      </c>
      <c r="D31" s="86" t="s">
        <v>93</v>
      </c>
      <c r="E31" s="36" t="s">
        <v>111</v>
      </c>
      <c r="F31" s="94">
        <v>0</v>
      </c>
      <c r="G31" s="88">
        <f>Dados!C11*Dados!C20</f>
        <v>3375.991836734695</v>
      </c>
      <c r="H31" s="89">
        <f>IFERROR(G31/'Resumo -  Estimativa de Preços'!$C$7,0)</f>
        <v>1.1332394361587344E-2</v>
      </c>
      <c r="I31" s="36">
        <v>1</v>
      </c>
      <c r="J31" s="91" t="s">
        <v>151</v>
      </c>
      <c r="K31" s="103"/>
      <c r="L31" s="103"/>
      <c r="M31" s="103"/>
      <c r="N31" s="104"/>
      <c r="O31" s="104"/>
      <c r="P31" s="104"/>
      <c r="Q31" s="104"/>
    </row>
    <row r="32" spans="1:17" x14ac:dyDescent="0.25">
      <c r="A32" s="100" t="s">
        <v>152</v>
      </c>
      <c r="B32" s="99" t="s">
        <v>153</v>
      </c>
      <c r="C32" s="33" t="s">
        <v>119</v>
      </c>
      <c r="D32" s="96">
        <v>0.1</v>
      </c>
      <c r="E32" s="33" t="s">
        <v>94</v>
      </c>
      <c r="F32" s="94">
        <v>3090</v>
      </c>
      <c r="G32" s="88">
        <f>(D32*Dados!C$11)*(8/F32)^0.4*F32</f>
        <v>3209.8978771143243</v>
      </c>
      <c r="H32" s="89">
        <f>IFERROR(G32/'Resumo -  Estimativa de Preços'!$C$7,0)</f>
        <v>1.0774856801509552E-2</v>
      </c>
      <c r="I32" s="33">
        <v>1</v>
      </c>
      <c r="J32" s="91" t="s">
        <v>120</v>
      </c>
      <c r="K32" s="55"/>
      <c r="L32" s="55"/>
      <c r="M32" s="55"/>
      <c r="N32" s="56"/>
      <c r="O32" s="56"/>
      <c r="P32" s="56"/>
      <c r="Q32" s="56"/>
    </row>
    <row r="33" spans="1:17" ht="15.75" customHeight="1" x14ac:dyDescent="0.25">
      <c r="A33" s="100" t="s">
        <v>154</v>
      </c>
      <c r="B33" s="102" t="s">
        <v>155</v>
      </c>
      <c r="C33" s="33" t="s">
        <v>156</v>
      </c>
      <c r="D33" s="86" t="s">
        <v>93</v>
      </c>
      <c r="E33" s="36" t="s">
        <v>111</v>
      </c>
      <c r="F33" s="94">
        <v>0</v>
      </c>
      <c r="G33" s="88">
        <f>MIN((3*Dados!C11)+0.001*Dados!C11*Dados!C23,16*Dados!C11)</f>
        <v>1800.5289795918372</v>
      </c>
      <c r="H33" s="89">
        <f>IFERROR(G33/'Resumo -  Estimativa de Preços'!$C$7,0)</f>
        <v>6.04394365951325E-3</v>
      </c>
      <c r="I33" s="33">
        <v>1</v>
      </c>
      <c r="J33" s="91" t="s">
        <v>157</v>
      </c>
      <c r="K33" s="18"/>
      <c r="L33" s="18"/>
      <c r="M33" s="18"/>
    </row>
    <row r="34" spans="1:17" ht="15.75" customHeight="1" x14ac:dyDescent="0.25">
      <c r="A34" s="71" t="s">
        <v>158</v>
      </c>
      <c r="B34" s="105"/>
      <c r="C34" s="105"/>
      <c r="D34" s="106"/>
      <c r="E34" s="105"/>
      <c r="F34" s="106"/>
      <c r="G34" s="107">
        <f>G35+G42+G45+G49+G51+G54+G62</f>
        <v>189059.73258708138</v>
      </c>
      <c r="H34" s="108">
        <f>SUM(H36:H71)</f>
        <v>0.63462814816676405</v>
      </c>
      <c r="I34" s="105"/>
      <c r="J34" s="109"/>
      <c r="K34" s="18"/>
      <c r="L34" s="18"/>
      <c r="M34" s="18"/>
    </row>
    <row r="35" spans="1:17" ht="15.75" customHeight="1" x14ac:dyDescent="0.25">
      <c r="A35" s="77" t="s">
        <v>159</v>
      </c>
      <c r="B35" s="78" t="s">
        <v>160</v>
      </c>
      <c r="C35" s="78"/>
      <c r="D35" s="79"/>
      <c r="E35" s="78"/>
      <c r="F35" s="79"/>
      <c r="G35" s="80">
        <f>SUM(G36:G41)</f>
        <v>52827.187429737693</v>
      </c>
      <c r="H35" s="81"/>
      <c r="I35" s="78"/>
      <c r="J35" s="82"/>
      <c r="K35" s="110" t="s">
        <v>161</v>
      </c>
      <c r="L35" s="18"/>
      <c r="M35" s="18"/>
    </row>
    <row r="36" spans="1:17" ht="15.75" customHeight="1" x14ac:dyDescent="0.25">
      <c r="A36" s="111" t="s">
        <v>162</v>
      </c>
      <c r="B36" s="95" t="s">
        <v>163</v>
      </c>
      <c r="C36" s="33" t="s">
        <v>119</v>
      </c>
      <c r="D36" s="96">
        <v>0.8</v>
      </c>
      <c r="E36" s="33" t="s">
        <v>94</v>
      </c>
      <c r="F36" s="94">
        <v>3090</v>
      </c>
      <c r="G36" s="88">
        <f>(D36*Dados!C$11)*(8/F36)^0.4*F36</f>
        <v>25679.183016914594</v>
      </c>
      <c r="H36" s="112">
        <f>IFERROR(G36/'Resumo -  Estimativa de Preços'!$C$7,0)</f>
        <v>8.619885441207642E-2</v>
      </c>
      <c r="I36" s="33">
        <v>1</v>
      </c>
      <c r="J36" s="91" t="s">
        <v>120</v>
      </c>
      <c r="K36" s="55"/>
      <c r="L36" s="55"/>
      <c r="M36" s="55"/>
      <c r="N36" s="56"/>
      <c r="O36" s="56"/>
      <c r="P36" s="56"/>
      <c r="Q36" s="56"/>
    </row>
    <row r="37" spans="1:17" ht="15.75" customHeight="1" x14ac:dyDescent="0.25">
      <c r="A37" s="92" t="s">
        <v>164</v>
      </c>
      <c r="B37" s="113" t="s">
        <v>165</v>
      </c>
      <c r="C37" s="36" t="s">
        <v>119</v>
      </c>
      <c r="D37" s="86">
        <v>0.52</v>
      </c>
      <c r="E37" s="36" t="s">
        <v>94</v>
      </c>
      <c r="F37" s="94">
        <v>3090</v>
      </c>
      <c r="G37" s="88">
        <f>(D37*Dados!C$11)*(8/F37)^0.4*F37</f>
        <v>16691.468960994487</v>
      </c>
      <c r="H37" s="112">
        <f>IFERROR(G37/'Resumo -  Estimativa de Preços'!$C$7,0)</f>
        <v>5.6029255367849674E-2</v>
      </c>
      <c r="I37" s="33">
        <v>1</v>
      </c>
      <c r="J37" s="91" t="s">
        <v>120</v>
      </c>
      <c r="K37" s="55"/>
      <c r="L37" s="55"/>
      <c r="M37" s="55"/>
      <c r="N37" s="56"/>
      <c r="O37" s="56"/>
      <c r="P37" s="56"/>
      <c r="Q37" s="56"/>
    </row>
    <row r="38" spans="1:17" ht="15.75" customHeight="1" x14ac:dyDescent="0.25">
      <c r="A38" s="114" t="s">
        <v>166</v>
      </c>
      <c r="B38" s="34" t="s">
        <v>167</v>
      </c>
      <c r="C38" s="33" t="s">
        <v>119</v>
      </c>
      <c r="D38" s="96">
        <v>0.13</v>
      </c>
      <c r="E38" s="33" t="s">
        <v>168</v>
      </c>
      <c r="F38" s="94">
        <v>1030</v>
      </c>
      <c r="G38" s="88">
        <f>(D38*Dados!C$11)*(8/F38)^0.4*F38</f>
        <v>2158.5485191054086</v>
      </c>
      <c r="H38" s="112">
        <f>IFERROR(G38/'Resumo -  Estimativa de Preços'!$C$7,0)</f>
        <v>7.2457293293642436E-3</v>
      </c>
      <c r="I38" s="33">
        <v>1</v>
      </c>
      <c r="J38" s="91" t="s">
        <v>120</v>
      </c>
      <c r="K38" s="55"/>
      <c r="L38" s="55"/>
      <c r="M38" s="55"/>
      <c r="N38" s="56"/>
      <c r="O38" s="56"/>
      <c r="P38" s="56"/>
      <c r="Q38" s="56"/>
    </row>
    <row r="39" spans="1:17" ht="15.75" customHeight="1" x14ac:dyDescent="0.25">
      <c r="A39" s="92" t="s">
        <v>169</v>
      </c>
      <c r="B39" s="95" t="s">
        <v>170</v>
      </c>
      <c r="C39" s="33" t="s">
        <v>119</v>
      </c>
      <c r="D39" s="96">
        <v>0.13</v>
      </c>
      <c r="E39" s="33" t="s">
        <v>94</v>
      </c>
      <c r="F39" s="94">
        <v>3090</v>
      </c>
      <c r="G39" s="88">
        <f>(D39*Dados!C$11)*(8/F39)^0.4*F39</f>
        <v>4172.8672402486218</v>
      </c>
      <c r="H39" s="112">
        <f>IFERROR(G39/'Resumo -  Estimativa de Preços'!$C$7,0)</f>
        <v>1.4007313841962419E-2</v>
      </c>
      <c r="I39" s="33">
        <v>1</v>
      </c>
      <c r="J39" s="91" t="s">
        <v>120</v>
      </c>
      <c r="K39" s="55"/>
      <c r="L39" s="55"/>
      <c r="M39" s="55"/>
      <c r="N39" s="56"/>
      <c r="O39" s="56"/>
      <c r="P39" s="56"/>
      <c r="Q39" s="56"/>
    </row>
    <row r="40" spans="1:17" ht="15.75" customHeight="1" x14ac:dyDescent="0.25">
      <c r="A40" s="114" t="s">
        <v>171</v>
      </c>
      <c r="B40" s="95" t="s">
        <v>172</v>
      </c>
      <c r="C40" s="36" t="s">
        <v>115</v>
      </c>
      <c r="D40" s="86" t="s">
        <v>93</v>
      </c>
      <c r="E40" s="33" t="s">
        <v>111</v>
      </c>
      <c r="F40" s="94">
        <v>0</v>
      </c>
      <c r="G40" s="88">
        <f>16*Dados!C$11</f>
        <v>1800.5289795918372</v>
      </c>
      <c r="H40" s="112">
        <f>IFERROR(G40/'Resumo -  Estimativa de Preços'!$C$7,0)</f>
        <v>6.04394365951325E-3</v>
      </c>
      <c r="I40" s="33">
        <v>1</v>
      </c>
      <c r="J40" s="91" t="s">
        <v>116</v>
      </c>
      <c r="K40" s="55"/>
      <c r="L40" s="55"/>
      <c r="M40" s="55"/>
      <c r="N40" s="56"/>
      <c r="O40" s="56"/>
      <c r="P40" s="56"/>
      <c r="Q40" s="56"/>
    </row>
    <row r="41" spans="1:17" ht="15.75" customHeight="1" x14ac:dyDescent="0.25">
      <c r="A41" s="92" t="s">
        <v>173</v>
      </c>
      <c r="B41" s="95" t="s">
        <v>174</v>
      </c>
      <c r="C41" s="33" t="s">
        <v>119</v>
      </c>
      <c r="D41" s="96">
        <v>0.14000000000000001</v>
      </c>
      <c r="E41" s="33" t="s">
        <v>175</v>
      </c>
      <c r="F41" s="94">
        <v>1030</v>
      </c>
      <c r="G41" s="88">
        <f>(D41*Dados!C$11)*(8/F41)^0.4*F41</f>
        <v>2324.5907128827475</v>
      </c>
      <c r="H41" s="112">
        <f>IFERROR(G41/'Resumo -  Estimativa de Preços'!$C$7,0)</f>
        <v>7.8030931239307239E-3</v>
      </c>
      <c r="I41" s="33">
        <v>1</v>
      </c>
      <c r="J41" s="91" t="s">
        <v>120</v>
      </c>
      <c r="K41" s="55"/>
      <c r="L41" s="55"/>
      <c r="M41" s="55"/>
      <c r="N41" s="56"/>
      <c r="O41" s="56"/>
      <c r="P41" s="56"/>
      <c r="Q41" s="56"/>
    </row>
    <row r="42" spans="1:17" ht="15.75" customHeight="1" x14ac:dyDescent="0.25">
      <c r="A42" s="115" t="s">
        <v>176</v>
      </c>
      <c r="B42" s="78" t="s">
        <v>177</v>
      </c>
      <c r="C42" s="78"/>
      <c r="D42" s="79"/>
      <c r="E42" s="79"/>
      <c r="F42" s="79"/>
      <c r="G42" s="80">
        <f>SUM(G43:G44)</f>
        <v>20864.33620124311</v>
      </c>
      <c r="H42" s="78"/>
      <c r="I42" s="78"/>
      <c r="J42" s="82"/>
      <c r="K42" s="18"/>
      <c r="L42" s="18"/>
      <c r="M42" s="18"/>
    </row>
    <row r="43" spans="1:17" ht="15.75" customHeight="1" x14ac:dyDescent="0.25">
      <c r="A43" s="111" t="s">
        <v>178</v>
      </c>
      <c r="B43" s="95" t="s">
        <v>179</v>
      </c>
      <c r="C43" s="33" t="s">
        <v>119</v>
      </c>
      <c r="D43" s="96">
        <v>0.2</v>
      </c>
      <c r="E43" s="33" t="s">
        <v>94</v>
      </c>
      <c r="F43" s="94">
        <v>3090</v>
      </c>
      <c r="G43" s="88">
        <f>(D43*Dados!C$11)*(8/F43)^0.4*F43</f>
        <v>6419.7957542286485</v>
      </c>
      <c r="H43" s="112">
        <f>IFERROR(G43/'Resumo -  Estimativa de Preços'!$C$7,0)</f>
        <v>2.1549713603019105E-2</v>
      </c>
      <c r="I43" s="33">
        <v>1</v>
      </c>
      <c r="J43" s="91" t="s">
        <v>120</v>
      </c>
      <c r="K43" s="55"/>
      <c r="L43" s="55"/>
      <c r="M43" s="55"/>
      <c r="N43" s="56"/>
      <c r="O43" s="56"/>
      <c r="P43" s="56"/>
      <c r="Q43" s="56"/>
    </row>
    <row r="44" spans="1:17" ht="15.75" customHeight="1" x14ac:dyDescent="0.25">
      <c r="A44" s="114" t="s">
        <v>180</v>
      </c>
      <c r="B44" s="95" t="s">
        <v>181</v>
      </c>
      <c r="C44" s="33" t="s">
        <v>119</v>
      </c>
      <c r="D44" s="96">
        <v>0.45</v>
      </c>
      <c r="E44" s="33" t="s">
        <v>94</v>
      </c>
      <c r="F44" s="94">
        <v>3090</v>
      </c>
      <c r="G44" s="88">
        <f>(D44*Dados!C$11)*(8/F44)^0.4*F44</f>
        <v>14444.540447014462</v>
      </c>
      <c r="H44" s="112">
        <f>IFERROR(G44/'Resumo -  Estimativa de Preços'!$C$7,0)</f>
        <v>4.8486855606792993E-2</v>
      </c>
      <c r="I44" s="33">
        <v>1</v>
      </c>
      <c r="J44" s="91" t="s">
        <v>120</v>
      </c>
      <c r="K44" s="55"/>
      <c r="L44" s="55"/>
      <c r="M44" s="55"/>
      <c r="N44" s="56"/>
      <c r="O44" s="56"/>
      <c r="P44" s="56"/>
      <c r="Q44" s="56"/>
    </row>
    <row r="45" spans="1:17" ht="15.75" customHeight="1" x14ac:dyDescent="0.25">
      <c r="A45" s="116" t="s">
        <v>182</v>
      </c>
      <c r="B45" s="117" t="s">
        <v>183</v>
      </c>
      <c r="C45" s="117"/>
      <c r="D45" s="118"/>
      <c r="E45" s="118"/>
      <c r="F45" s="118"/>
      <c r="G45" s="119">
        <f>SUM(G46:G48)</f>
        <v>19392.262430382245</v>
      </c>
      <c r="H45" s="78"/>
      <c r="I45" s="117"/>
      <c r="J45" s="82"/>
      <c r="K45" s="18"/>
      <c r="L45" s="18"/>
      <c r="M45" s="18"/>
    </row>
    <row r="46" spans="1:17" ht="15.75" customHeight="1" x14ac:dyDescent="0.25">
      <c r="A46" s="111" t="s">
        <v>184</v>
      </c>
      <c r="B46" s="95" t="s">
        <v>185</v>
      </c>
      <c r="C46" s="33" t="s">
        <v>119</v>
      </c>
      <c r="D46" s="96">
        <v>0.12</v>
      </c>
      <c r="E46" s="33" t="s">
        <v>94</v>
      </c>
      <c r="F46" s="94">
        <v>3090</v>
      </c>
      <c r="G46" s="88">
        <f>(D46*Dados!C$11)*(8/F46)^0.4*F46</f>
        <v>3851.8774525371896</v>
      </c>
      <c r="H46" s="112">
        <f>IFERROR(G46/'Resumo -  Estimativa de Preços'!$C$7,0)</f>
        <v>1.2929828161811464E-2</v>
      </c>
      <c r="I46" s="36">
        <v>1</v>
      </c>
      <c r="J46" s="91" t="s">
        <v>120</v>
      </c>
      <c r="K46" s="55"/>
      <c r="L46" s="55"/>
      <c r="M46" s="55"/>
      <c r="N46" s="56"/>
      <c r="O46" s="56"/>
      <c r="P46" s="56"/>
      <c r="Q46" s="56"/>
    </row>
    <row r="47" spans="1:17" ht="15.75" customHeight="1" x14ac:dyDescent="0.25">
      <c r="A47" s="114" t="s">
        <v>186</v>
      </c>
      <c r="B47" s="95" t="s">
        <v>187</v>
      </c>
      <c r="C47" s="33" t="s">
        <v>119</v>
      </c>
      <c r="D47" s="96">
        <v>0.4</v>
      </c>
      <c r="E47" s="33" t="s">
        <v>94</v>
      </c>
      <c r="F47" s="94">
        <v>3090</v>
      </c>
      <c r="G47" s="88">
        <f>(D47*Dados!C$11)*(8/F47)^0.4*F47</f>
        <v>12839.591508457297</v>
      </c>
      <c r="H47" s="112">
        <f>IFERROR(G47/'Resumo -  Estimativa de Preços'!$C$7,0)</f>
        <v>4.309942720603821E-2</v>
      </c>
      <c r="I47" s="36">
        <v>1</v>
      </c>
      <c r="J47" s="91" t="s">
        <v>120</v>
      </c>
      <c r="K47" s="55"/>
      <c r="L47" s="55"/>
      <c r="M47" s="55"/>
      <c r="N47" s="56"/>
      <c r="O47" s="56"/>
      <c r="P47" s="56"/>
      <c r="Q47" s="56"/>
    </row>
    <row r="48" spans="1:17" ht="15.75" customHeight="1" x14ac:dyDescent="0.25">
      <c r="A48" s="114" t="s">
        <v>188</v>
      </c>
      <c r="B48" s="34" t="s">
        <v>189</v>
      </c>
      <c r="C48" s="33" t="s">
        <v>190</v>
      </c>
      <c r="D48" s="86" t="s">
        <v>93</v>
      </c>
      <c r="E48" s="33" t="s">
        <v>111</v>
      </c>
      <c r="F48" s="94">
        <v>0</v>
      </c>
      <c r="G48" s="88">
        <f>24*Dados!C$11</f>
        <v>2700.793469387756</v>
      </c>
      <c r="H48" s="112">
        <f>IFERROR(G48/'Resumo -  Estimativa de Preços'!$C$7,0)</f>
        <v>9.0659154892698754E-3</v>
      </c>
      <c r="I48" s="33">
        <v>1</v>
      </c>
      <c r="J48" s="91" t="s">
        <v>191</v>
      </c>
      <c r="K48" s="55"/>
      <c r="L48" s="55"/>
      <c r="M48" s="55"/>
      <c r="N48" s="56"/>
      <c r="O48" s="56"/>
      <c r="P48" s="56"/>
      <c r="Q48" s="56"/>
    </row>
    <row r="49" spans="1:17" ht="15.75" customHeight="1" x14ac:dyDescent="0.25">
      <c r="A49" s="115" t="s">
        <v>192</v>
      </c>
      <c r="B49" s="120" t="s">
        <v>193</v>
      </c>
      <c r="C49" s="78"/>
      <c r="D49" s="121"/>
      <c r="E49" s="121"/>
      <c r="F49" s="121"/>
      <c r="G49" s="122">
        <f>SUM(G50)</f>
        <v>10592.662994477272</v>
      </c>
      <c r="H49" s="78"/>
      <c r="I49" s="123"/>
      <c r="J49" s="82"/>
      <c r="K49" s="18"/>
      <c r="L49" s="18"/>
      <c r="M49" s="18"/>
    </row>
    <row r="50" spans="1:17" ht="15.75" customHeight="1" x14ac:dyDescent="0.25">
      <c r="A50" s="111" t="s">
        <v>194</v>
      </c>
      <c r="B50" s="95" t="s">
        <v>195</v>
      </c>
      <c r="C50" s="33" t="s">
        <v>119</v>
      </c>
      <c r="D50" s="96">
        <v>0.33</v>
      </c>
      <c r="E50" s="33" t="s">
        <v>94</v>
      </c>
      <c r="F50" s="94">
        <v>3090</v>
      </c>
      <c r="G50" s="88">
        <f>(D50*Dados!C$11)*(8/F50)^0.4*F50</f>
        <v>10592.662994477272</v>
      </c>
      <c r="H50" s="112">
        <f>IFERROR(G50/'Resumo -  Estimativa de Preços'!$C$7,0)</f>
        <v>3.5557027444981529E-2</v>
      </c>
      <c r="I50" s="33">
        <v>1</v>
      </c>
      <c r="J50" s="91" t="s">
        <v>120</v>
      </c>
      <c r="K50" s="55"/>
      <c r="L50" s="55"/>
      <c r="M50" s="55"/>
      <c r="N50" s="56"/>
      <c r="O50" s="56"/>
      <c r="P50" s="56"/>
      <c r="Q50" s="56"/>
    </row>
    <row r="51" spans="1:17" ht="15.75" customHeight="1" x14ac:dyDescent="0.25">
      <c r="A51" s="115" t="s">
        <v>196</v>
      </c>
      <c r="B51" s="124" t="s">
        <v>197</v>
      </c>
      <c r="C51" s="78"/>
      <c r="D51" s="121"/>
      <c r="E51" s="121"/>
      <c r="F51" s="121"/>
      <c r="G51" s="122">
        <f>SUM(G52:G53)</f>
        <v>7061.7753296515139</v>
      </c>
      <c r="H51" s="78"/>
      <c r="I51" s="123"/>
      <c r="J51" s="82"/>
      <c r="K51" s="18"/>
      <c r="L51" s="18"/>
      <c r="M51" s="18"/>
    </row>
    <row r="52" spans="1:17" ht="15.75" customHeight="1" x14ac:dyDescent="0.25">
      <c r="A52" s="111" t="s">
        <v>198</v>
      </c>
      <c r="B52" s="95" t="s">
        <v>199</v>
      </c>
      <c r="C52" s="33" t="s">
        <v>119</v>
      </c>
      <c r="D52" s="96">
        <v>0.12</v>
      </c>
      <c r="E52" s="33" t="s">
        <v>94</v>
      </c>
      <c r="F52" s="94">
        <v>3090</v>
      </c>
      <c r="G52" s="88">
        <f>(D52*Dados!C$11)*(8/F52)^0.4*F52</f>
        <v>3851.8774525371896</v>
      </c>
      <c r="H52" s="112">
        <f>IFERROR(G52/'Resumo -  Estimativa de Preços'!$C$7,0)</f>
        <v>1.2929828161811464E-2</v>
      </c>
      <c r="I52" s="33">
        <v>1</v>
      </c>
      <c r="J52" s="91" t="s">
        <v>120</v>
      </c>
      <c r="K52" s="55"/>
      <c r="L52" s="55"/>
      <c r="M52" s="55"/>
      <c r="N52" s="56"/>
      <c r="O52" s="56"/>
      <c r="P52" s="56"/>
      <c r="Q52" s="56"/>
    </row>
    <row r="53" spans="1:17" ht="15.75" customHeight="1" x14ac:dyDescent="0.25">
      <c r="A53" s="114" t="s">
        <v>200</v>
      </c>
      <c r="B53" s="95" t="s">
        <v>201</v>
      </c>
      <c r="C53" s="33" t="s">
        <v>119</v>
      </c>
      <c r="D53" s="96">
        <v>0.1</v>
      </c>
      <c r="E53" s="33" t="s">
        <v>94</v>
      </c>
      <c r="F53" s="94">
        <v>3090</v>
      </c>
      <c r="G53" s="88">
        <f>(D53*Dados!C$11)*(8/F53)^0.4*F53</f>
        <v>3209.8978771143243</v>
      </c>
      <c r="H53" s="112">
        <f>IFERROR(G53/'Resumo -  Estimativa de Preços'!$C$7,0)</f>
        <v>1.0774856801509552E-2</v>
      </c>
      <c r="I53" s="33">
        <v>1</v>
      </c>
      <c r="J53" s="91" t="s">
        <v>120</v>
      </c>
      <c r="K53" s="55"/>
      <c r="L53" s="55"/>
      <c r="M53" s="55"/>
      <c r="N53" s="56"/>
      <c r="O53" s="56"/>
      <c r="P53" s="56"/>
      <c r="Q53" s="56"/>
    </row>
    <row r="54" spans="1:17" ht="15.75" customHeight="1" x14ac:dyDescent="0.25">
      <c r="A54" s="125" t="s">
        <v>202</v>
      </c>
      <c r="B54" s="124" t="s">
        <v>203</v>
      </c>
      <c r="C54" s="78"/>
      <c r="D54" s="121"/>
      <c r="E54" s="121"/>
      <c r="F54" s="121"/>
      <c r="G54" s="122">
        <f>SUM(G55:G61)</f>
        <v>40765.703039351924</v>
      </c>
      <c r="H54" s="78"/>
      <c r="I54" s="123"/>
      <c r="J54" s="82"/>
      <c r="K54" s="18"/>
      <c r="L54" s="18"/>
      <c r="M54" s="18"/>
    </row>
    <row r="55" spans="1:17" ht="15.75" customHeight="1" x14ac:dyDescent="0.25">
      <c r="A55" s="111" t="s">
        <v>204</v>
      </c>
      <c r="B55" s="95" t="s">
        <v>205</v>
      </c>
      <c r="C55" s="33" t="s">
        <v>119</v>
      </c>
      <c r="D55" s="96">
        <v>0.2</v>
      </c>
      <c r="E55" s="33" t="s">
        <v>94</v>
      </c>
      <c r="F55" s="94">
        <v>3090</v>
      </c>
      <c r="G55" s="88">
        <f>(D55*Dados!C$11)*(8/F55)^0.4*F55</f>
        <v>6419.7957542286485</v>
      </c>
      <c r="H55" s="112">
        <f>IFERROR(G55/'Resumo -  Estimativa de Preços'!$C$7,0)</f>
        <v>2.1549713603019105E-2</v>
      </c>
      <c r="I55" s="33">
        <v>1</v>
      </c>
      <c r="J55" s="91" t="s">
        <v>120</v>
      </c>
      <c r="K55" s="55"/>
      <c r="L55" s="55"/>
      <c r="M55" s="55"/>
      <c r="N55" s="56"/>
      <c r="O55" s="56"/>
      <c r="P55" s="56"/>
      <c r="Q55" s="56"/>
    </row>
    <row r="56" spans="1:17" ht="15.75" customHeight="1" x14ac:dyDescent="0.25">
      <c r="A56" s="114" t="s">
        <v>206</v>
      </c>
      <c r="B56" s="95" t="s">
        <v>207</v>
      </c>
      <c r="C56" s="33" t="s">
        <v>119</v>
      </c>
      <c r="D56" s="96">
        <v>0.17</v>
      </c>
      <c r="E56" s="33" t="s">
        <v>94</v>
      </c>
      <c r="F56" s="94">
        <v>3090</v>
      </c>
      <c r="G56" s="88">
        <f>(D56*Dados!C$11)*(8/F56)^0.4*F56</f>
        <v>5456.8263910943524</v>
      </c>
      <c r="H56" s="112">
        <f>IFERROR(G56/'Resumo -  Estimativa de Preços'!$C$7,0)</f>
        <v>1.8317256562566244E-2</v>
      </c>
      <c r="I56" s="33">
        <v>1</v>
      </c>
      <c r="J56" s="91" t="s">
        <v>120</v>
      </c>
      <c r="K56" s="55"/>
      <c r="L56" s="55"/>
      <c r="M56" s="55"/>
      <c r="N56" s="56"/>
      <c r="O56" s="56"/>
      <c r="P56" s="56"/>
      <c r="Q56" s="56"/>
    </row>
    <row r="57" spans="1:17" ht="15.75" customHeight="1" x14ac:dyDescent="0.25">
      <c r="A57" s="114" t="s">
        <v>208</v>
      </c>
      <c r="B57" s="95" t="s">
        <v>209</v>
      </c>
      <c r="C57" s="33" t="s">
        <v>119</v>
      </c>
      <c r="D57" s="96">
        <v>0.17</v>
      </c>
      <c r="E57" s="33" t="s">
        <v>94</v>
      </c>
      <c r="F57" s="94">
        <v>3090</v>
      </c>
      <c r="G57" s="88">
        <f>(D57*Dados!C$11)*(8/F57)^0.4*F57</f>
        <v>5456.8263910943524</v>
      </c>
      <c r="H57" s="112">
        <f>IFERROR(G57/'Resumo -  Estimativa de Preços'!$C$7,0)</f>
        <v>1.8317256562566244E-2</v>
      </c>
      <c r="I57" s="33">
        <v>1</v>
      </c>
      <c r="J57" s="91" t="s">
        <v>120</v>
      </c>
      <c r="K57" s="55"/>
      <c r="L57" s="55"/>
      <c r="M57" s="55"/>
      <c r="N57" s="56"/>
      <c r="O57" s="56"/>
      <c r="P57" s="56"/>
      <c r="Q57" s="56"/>
    </row>
    <row r="58" spans="1:17" ht="15.75" customHeight="1" x14ac:dyDescent="0.25">
      <c r="A58" s="114" t="s">
        <v>210</v>
      </c>
      <c r="B58" s="95" t="s">
        <v>211</v>
      </c>
      <c r="C58" s="33" t="s">
        <v>119</v>
      </c>
      <c r="D58" s="96">
        <v>0.17</v>
      </c>
      <c r="E58" s="33" t="s">
        <v>94</v>
      </c>
      <c r="F58" s="94">
        <v>3090</v>
      </c>
      <c r="G58" s="88">
        <f>(D58*Dados!C$11)*(8/F58)^0.4*F58</f>
        <v>5456.8263910943524</v>
      </c>
      <c r="H58" s="112">
        <f>IFERROR(G58/'Resumo -  Estimativa de Preços'!$C$7,0)</f>
        <v>1.8317256562566244E-2</v>
      </c>
      <c r="I58" s="33">
        <v>1</v>
      </c>
      <c r="J58" s="91" t="s">
        <v>120</v>
      </c>
      <c r="K58" s="55"/>
      <c r="L58" s="55"/>
      <c r="M58" s="55"/>
      <c r="N58" s="56"/>
      <c r="O58" s="56"/>
      <c r="P58" s="56"/>
      <c r="Q58" s="56"/>
    </row>
    <row r="59" spans="1:17" ht="15.75" customHeight="1" x14ac:dyDescent="0.25">
      <c r="A59" s="114" t="s">
        <v>212</v>
      </c>
      <c r="B59" s="95" t="s">
        <v>213</v>
      </c>
      <c r="C59" s="33" t="s">
        <v>119</v>
      </c>
      <c r="D59" s="96">
        <v>0.17</v>
      </c>
      <c r="E59" s="33" t="s">
        <v>94</v>
      </c>
      <c r="F59" s="94">
        <v>3090</v>
      </c>
      <c r="G59" s="88">
        <f>(D59*Dados!C$11)*(8/F59)^0.4*F59</f>
        <v>5456.8263910943524</v>
      </c>
      <c r="H59" s="112">
        <f>IFERROR(G59/'Resumo -  Estimativa de Preços'!$C$7,0)</f>
        <v>1.8317256562566244E-2</v>
      </c>
      <c r="I59" s="33">
        <v>1</v>
      </c>
      <c r="J59" s="91" t="s">
        <v>120</v>
      </c>
      <c r="K59" s="55"/>
      <c r="L59" s="55"/>
      <c r="M59" s="55"/>
      <c r="N59" s="56"/>
      <c r="O59" s="56"/>
      <c r="P59" s="56"/>
      <c r="Q59" s="56"/>
    </row>
    <row r="60" spans="1:17" ht="15.75" customHeight="1" x14ac:dyDescent="0.25">
      <c r="A60" s="114" t="s">
        <v>214</v>
      </c>
      <c r="B60" s="126" t="s">
        <v>215</v>
      </c>
      <c r="C60" s="33" t="s">
        <v>119</v>
      </c>
      <c r="D60" s="96">
        <v>0.3</v>
      </c>
      <c r="E60" s="33" t="s">
        <v>94</v>
      </c>
      <c r="F60" s="94">
        <v>3090</v>
      </c>
      <c r="G60" s="88">
        <f>(D60*Dados!C$11)*(8/F60)^0.4*F60</f>
        <v>9629.6936313429742</v>
      </c>
      <c r="H60" s="112">
        <f>IFERROR(G60/'Resumo -  Estimativa de Preços'!$C$7,0)</f>
        <v>3.2324570404528657E-2</v>
      </c>
      <c r="I60" s="36">
        <v>1</v>
      </c>
      <c r="J60" s="91" t="s">
        <v>120</v>
      </c>
      <c r="K60" s="55"/>
      <c r="L60" s="55"/>
      <c r="M60" s="55"/>
      <c r="N60" s="56"/>
      <c r="O60" s="56"/>
      <c r="P60" s="56"/>
      <c r="Q60" s="56"/>
    </row>
    <row r="61" spans="1:17" ht="15.75" customHeight="1" x14ac:dyDescent="0.25">
      <c r="A61" s="114" t="s">
        <v>216</v>
      </c>
      <c r="B61" s="95" t="s">
        <v>217</v>
      </c>
      <c r="C61" s="33" t="s">
        <v>119</v>
      </c>
      <c r="D61" s="96">
        <v>0.09</v>
      </c>
      <c r="E61" s="33" t="s">
        <v>94</v>
      </c>
      <c r="F61" s="94">
        <v>3090</v>
      </c>
      <c r="G61" s="88">
        <f>(D61*Dados!C$11)*(8/F61)^0.4*F61</f>
        <v>2888.9080894028921</v>
      </c>
      <c r="H61" s="112">
        <f>IFERROR(G61/'Resumo -  Estimativa de Preços'!$C$7,0)</f>
        <v>9.6973711213585983E-3</v>
      </c>
      <c r="I61" s="33">
        <v>1</v>
      </c>
      <c r="J61" s="91" t="s">
        <v>120</v>
      </c>
      <c r="K61" s="55"/>
      <c r="L61" s="55"/>
      <c r="M61" s="55"/>
      <c r="N61" s="56"/>
      <c r="O61" s="56"/>
      <c r="P61" s="56"/>
      <c r="Q61" s="56"/>
    </row>
    <row r="62" spans="1:17" ht="15.75" customHeight="1" x14ac:dyDescent="0.25">
      <c r="A62" s="127">
        <v>46205</v>
      </c>
      <c r="B62" s="124" t="s">
        <v>218</v>
      </c>
      <c r="C62" s="78"/>
      <c r="D62" s="128"/>
      <c r="E62" s="128"/>
      <c r="F62" s="128"/>
      <c r="G62" s="122">
        <f>SUM(G63:G71)</f>
        <v>37555.805162237601</v>
      </c>
      <c r="H62" s="78"/>
      <c r="I62" s="129"/>
      <c r="J62" s="82"/>
      <c r="K62" s="18"/>
      <c r="L62" s="18"/>
      <c r="M62" s="18"/>
    </row>
    <row r="63" spans="1:17" ht="15.75" customHeight="1" x14ac:dyDescent="0.25">
      <c r="A63" s="130" t="s">
        <v>219</v>
      </c>
      <c r="B63" s="95" t="s">
        <v>220</v>
      </c>
      <c r="C63" s="33" t="s">
        <v>119</v>
      </c>
      <c r="D63" s="96">
        <v>0.06</v>
      </c>
      <c r="E63" s="33" t="s">
        <v>94</v>
      </c>
      <c r="F63" s="94">
        <v>3090</v>
      </c>
      <c r="G63" s="88">
        <f>(D63*Dados!C$11)*(8/F63)^0.4*F63</f>
        <v>1925.9387262685948</v>
      </c>
      <c r="H63" s="112">
        <f>IFERROR(G63/'Resumo -  Estimativa de Preços'!$C$7,0)</f>
        <v>6.4649140809057322E-3</v>
      </c>
      <c r="I63" s="33">
        <v>1</v>
      </c>
      <c r="J63" s="91" t="s">
        <v>120</v>
      </c>
      <c r="K63" s="55"/>
      <c r="L63" s="55"/>
      <c r="M63" s="55"/>
      <c r="N63" s="56"/>
      <c r="O63" s="56"/>
      <c r="P63" s="56"/>
      <c r="Q63" s="56"/>
    </row>
    <row r="64" spans="1:17" ht="15.75" customHeight="1" x14ac:dyDescent="0.25">
      <c r="A64" s="131" t="s">
        <v>221</v>
      </c>
      <c r="B64" s="95" t="s">
        <v>222</v>
      </c>
      <c r="C64" s="33" t="s">
        <v>119</v>
      </c>
      <c r="D64" s="96">
        <v>0.17</v>
      </c>
      <c r="E64" s="33" t="s">
        <v>94</v>
      </c>
      <c r="F64" s="94">
        <v>3090</v>
      </c>
      <c r="G64" s="88">
        <f>(D64*Dados!C$11)*(8/F64)^0.4*F64</f>
        <v>5456.8263910943524</v>
      </c>
      <c r="H64" s="112">
        <f>IFERROR(G64/'Resumo -  Estimativa de Preços'!$C$7,0)</f>
        <v>1.8317256562566244E-2</v>
      </c>
      <c r="I64" s="33">
        <v>1</v>
      </c>
      <c r="J64" s="91" t="s">
        <v>120</v>
      </c>
      <c r="K64" s="55"/>
      <c r="L64" s="55"/>
      <c r="M64" s="55"/>
      <c r="N64" s="56"/>
      <c r="O64" s="56"/>
      <c r="P64" s="56"/>
      <c r="Q64" s="56"/>
    </row>
    <row r="65" spans="1:17" ht="15.75" customHeight="1" x14ac:dyDescent="0.25">
      <c r="A65" s="131" t="s">
        <v>223</v>
      </c>
      <c r="B65" s="95" t="s">
        <v>224</v>
      </c>
      <c r="C65" s="33" t="s">
        <v>119</v>
      </c>
      <c r="D65" s="96">
        <v>0.06</v>
      </c>
      <c r="E65" s="33" t="s">
        <v>94</v>
      </c>
      <c r="F65" s="94">
        <v>3090</v>
      </c>
      <c r="G65" s="88">
        <f>(D65*Dados!C$11)*(8/F65)^0.4*F65</f>
        <v>1925.9387262685948</v>
      </c>
      <c r="H65" s="112">
        <f>IFERROR(G65/'Resumo -  Estimativa de Preços'!$C$7,0)</f>
        <v>6.4649140809057322E-3</v>
      </c>
      <c r="I65" s="33">
        <v>1</v>
      </c>
      <c r="J65" s="91" t="s">
        <v>120</v>
      </c>
      <c r="K65" s="55"/>
      <c r="L65" s="55"/>
      <c r="M65" s="55"/>
      <c r="N65" s="56"/>
      <c r="O65" s="56"/>
      <c r="P65" s="56"/>
      <c r="Q65" s="56"/>
    </row>
    <row r="66" spans="1:17" ht="15.75" customHeight="1" x14ac:dyDescent="0.25">
      <c r="A66" s="131" t="s">
        <v>225</v>
      </c>
      <c r="B66" s="95" t="s">
        <v>226</v>
      </c>
      <c r="C66" s="33" t="s">
        <v>119</v>
      </c>
      <c r="D66" s="96">
        <v>0.06</v>
      </c>
      <c r="E66" s="33" t="s">
        <v>94</v>
      </c>
      <c r="F66" s="94">
        <v>3090</v>
      </c>
      <c r="G66" s="88">
        <f>(D66*Dados!C$11)*(8/F66)^0.4*F66</f>
        <v>1925.9387262685948</v>
      </c>
      <c r="H66" s="112">
        <f>IFERROR(G66/'Resumo -  Estimativa de Preços'!$C$7,0)</f>
        <v>6.4649140809057322E-3</v>
      </c>
      <c r="I66" s="33">
        <v>1</v>
      </c>
      <c r="J66" s="91" t="s">
        <v>120</v>
      </c>
      <c r="K66" s="55"/>
      <c r="L66" s="55"/>
      <c r="M66" s="55"/>
      <c r="N66" s="56"/>
      <c r="O66" s="56"/>
      <c r="P66" s="56"/>
      <c r="Q66" s="56"/>
    </row>
    <row r="67" spans="1:17" ht="15.75" customHeight="1" x14ac:dyDescent="0.25">
      <c r="A67" s="131" t="s">
        <v>227</v>
      </c>
      <c r="B67" s="95" t="s">
        <v>228</v>
      </c>
      <c r="C67" s="33" t="s">
        <v>119</v>
      </c>
      <c r="D67" s="96">
        <v>0.06</v>
      </c>
      <c r="E67" s="33" t="s">
        <v>94</v>
      </c>
      <c r="F67" s="94">
        <v>3090</v>
      </c>
      <c r="G67" s="88">
        <f>(D67*Dados!C$11)*(8/F67)^0.4*F67</f>
        <v>1925.9387262685948</v>
      </c>
      <c r="H67" s="112">
        <f>IFERROR(G67/'Resumo -  Estimativa de Preços'!$C$7,0)</f>
        <v>6.4649140809057322E-3</v>
      </c>
      <c r="I67" s="33">
        <v>1</v>
      </c>
      <c r="J67" s="91" t="s">
        <v>120</v>
      </c>
      <c r="K67" s="55"/>
      <c r="L67" s="55"/>
      <c r="M67" s="55"/>
      <c r="N67" s="56"/>
      <c r="O67" s="56"/>
      <c r="P67" s="56"/>
      <c r="Q67" s="56"/>
    </row>
    <row r="68" spans="1:17" ht="15.75" customHeight="1" x14ac:dyDescent="0.25">
      <c r="A68" s="131" t="s">
        <v>229</v>
      </c>
      <c r="B68" s="95" t="s">
        <v>230</v>
      </c>
      <c r="C68" s="33" t="s">
        <v>119</v>
      </c>
      <c r="D68" s="96">
        <v>0.39</v>
      </c>
      <c r="E68" s="33" t="s">
        <v>94</v>
      </c>
      <c r="F68" s="94">
        <v>3090</v>
      </c>
      <c r="G68" s="88">
        <f>(D68*Dados!C$11)*(8/F68)^0.4*F68</f>
        <v>12518.601720745866</v>
      </c>
      <c r="H68" s="112">
        <f>IFERROR(G68/'Resumo -  Estimativa de Preços'!$C$7,0)</f>
        <v>4.2021941525887258E-2</v>
      </c>
      <c r="I68" s="36">
        <v>1</v>
      </c>
      <c r="J68" s="91" t="s">
        <v>120</v>
      </c>
      <c r="K68" s="55"/>
      <c r="L68" s="55"/>
      <c r="M68" s="55"/>
      <c r="N68" s="56"/>
      <c r="O68" s="56"/>
      <c r="P68" s="56"/>
      <c r="Q68" s="56"/>
    </row>
    <row r="69" spans="1:17" ht="15.75" customHeight="1" x14ac:dyDescent="0.25">
      <c r="A69" s="131" t="s">
        <v>231</v>
      </c>
      <c r="B69" s="95" t="s">
        <v>232</v>
      </c>
      <c r="C69" s="33" t="s">
        <v>119</v>
      </c>
      <c r="D69" s="96">
        <v>0.16</v>
      </c>
      <c r="E69" s="33" t="s">
        <v>94</v>
      </c>
      <c r="F69" s="94">
        <v>3090</v>
      </c>
      <c r="G69" s="88">
        <f>(D69*Dados!C$11)*(8/F69)^0.4*F69</f>
        <v>5135.8366033829188</v>
      </c>
      <c r="H69" s="112">
        <f>IFERROR(G69/'Resumo -  Estimativa de Preços'!$C$7,0)</f>
        <v>1.7239770882415285E-2</v>
      </c>
      <c r="I69" s="36">
        <v>1</v>
      </c>
      <c r="J69" s="91" t="s">
        <v>120</v>
      </c>
      <c r="K69" s="55"/>
      <c r="L69" s="55"/>
      <c r="M69" s="55"/>
      <c r="N69" s="56"/>
      <c r="O69" s="56"/>
      <c r="P69" s="56"/>
      <c r="Q69" s="56"/>
    </row>
    <row r="70" spans="1:17" ht="15.75" customHeight="1" x14ac:dyDescent="0.25">
      <c r="A70" s="131" t="s">
        <v>233</v>
      </c>
      <c r="B70" s="95" t="s">
        <v>234</v>
      </c>
      <c r="C70" s="33" t="s">
        <v>119</v>
      </c>
      <c r="D70" s="96">
        <v>0.16</v>
      </c>
      <c r="E70" s="33" t="s">
        <v>94</v>
      </c>
      <c r="F70" s="94">
        <v>3090</v>
      </c>
      <c r="G70" s="88">
        <f>(D70*Dados!C$11)*(8/F70)^0.4*F70</f>
        <v>5135.8366033829188</v>
      </c>
      <c r="H70" s="112">
        <f>IFERROR(G70/'Resumo -  Estimativa de Preços'!$C$7,0)</f>
        <v>1.7239770882415285E-2</v>
      </c>
      <c r="I70" s="36">
        <v>1</v>
      </c>
      <c r="J70" s="91" t="s">
        <v>120</v>
      </c>
      <c r="K70" s="55"/>
      <c r="L70" s="55"/>
      <c r="M70" s="55"/>
      <c r="N70" s="56"/>
      <c r="O70" s="56"/>
      <c r="P70" s="56"/>
      <c r="Q70" s="56"/>
    </row>
    <row r="71" spans="1:17" ht="15.75" customHeight="1" x14ac:dyDescent="0.25">
      <c r="A71" s="131" t="s">
        <v>235</v>
      </c>
      <c r="B71" s="95" t="s">
        <v>236</v>
      </c>
      <c r="C71" s="33" t="s">
        <v>119</v>
      </c>
      <c r="D71" s="96">
        <v>0.05</v>
      </c>
      <c r="E71" s="33" t="s">
        <v>94</v>
      </c>
      <c r="F71" s="94">
        <v>3090</v>
      </c>
      <c r="G71" s="88">
        <f>(D71*Dados!C$11)*(8/F71)^0.4*F71</f>
        <v>1604.9489385571621</v>
      </c>
      <c r="H71" s="112">
        <f>IFERROR(G71/'Resumo -  Estimativa de Preços'!$C$7,0)</f>
        <v>5.3874284007547762E-3</v>
      </c>
      <c r="I71" s="36">
        <v>1</v>
      </c>
      <c r="J71" s="91" t="s">
        <v>120</v>
      </c>
      <c r="K71" s="55"/>
      <c r="L71" s="55"/>
      <c r="M71" s="55"/>
      <c r="N71" s="56"/>
      <c r="O71" s="56"/>
      <c r="P71" s="56"/>
      <c r="Q71" s="56"/>
    </row>
    <row r="72" spans="1:17" ht="15.75" customHeight="1" x14ac:dyDescent="0.25">
      <c r="A72" s="71" t="s">
        <v>237</v>
      </c>
      <c r="B72" s="72"/>
      <c r="C72" s="72"/>
      <c r="D72" s="73"/>
      <c r="E72" s="73"/>
      <c r="F72" s="73"/>
      <c r="G72" s="74">
        <f>G73+G77+G81</f>
        <v>28821.158606023466</v>
      </c>
      <c r="H72" s="75">
        <f>SUM(H74:H85)</f>
        <v>9.6745712394026143E-2</v>
      </c>
      <c r="I72" s="72"/>
      <c r="J72" s="76"/>
      <c r="K72" s="18"/>
      <c r="L72" s="18"/>
      <c r="M72" s="18"/>
    </row>
    <row r="73" spans="1:17" ht="15.75" customHeight="1" x14ac:dyDescent="0.25">
      <c r="A73" s="115" t="s">
        <v>238</v>
      </c>
      <c r="B73" s="124" t="s">
        <v>239</v>
      </c>
      <c r="C73" s="78"/>
      <c r="D73" s="128"/>
      <c r="E73" s="128"/>
      <c r="F73" s="128"/>
      <c r="G73" s="122">
        <f>SUM(G74:G76)</f>
        <v>13935.436039287893</v>
      </c>
      <c r="H73" s="129"/>
      <c r="I73" s="78"/>
      <c r="J73" s="82"/>
      <c r="K73" s="18"/>
      <c r="L73" s="18"/>
      <c r="M73" s="18"/>
    </row>
    <row r="74" spans="1:17" ht="30" x14ac:dyDescent="0.25">
      <c r="A74" s="83" t="s">
        <v>240</v>
      </c>
      <c r="B74" s="113" t="s">
        <v>241</v>
      </c>
      <c r="C74" s="36" t="s">
        <v>119</v>
      </c>
      <c r="D74" s="86">
        <v>0.28000000000000003</v>
      </c>
      <c r="E74" s="36" t="s">
        <v>94</v>
      </c>
      <c r="F74" s="94">
        <v>3090</v>
      </c>
      <c r="G74" s="88">
        <f>(D74*Dados!C$11)*(8/F74)^0.4*F74</f>
        <v>8987.7140559201107</v>
      </c>
      <c r="H74" s="112">
        <f>IFERROR(G74/'Resumo -  Estimativa de Preços'!$C$7,0)</f>
        <v>3.0169599044226756E-2</v>
      </c>
      <c r="I74" s="33">
        <v>1</v>
      </c>
      <c r="J74" s="91" t="s">
        <v>120</v>
      </c>
      <c r="K74" s="55"/>
      <c r="L74" s="55"/>
      <c r="M74" s="55"/>
      <c r="N74" s="56"/>
      <c r="O74" s="56"/>
      <c r="P74" s="56"/>
      <c r="Q74" s="56"/>
    </row>
    <row r="75" spans="1:17" ht="30" x14ac:dyDescent="0.25">
      <c r="A75" s="92" t="s">
        <v>242</v>
      </c>
      <c r="B75" s="113" t="s">
        <v>243</v>
      </c>
      <c r="C75" s="33" t="s">
        <v>119</v>
      </c>
      <c r="D75" s="96">
        <v>7.0000000000000007E-2</v>
      </c>
      <c r="E75" s="33" t="s">
        <v>94</v>
      </c>
      <c r="F75" s="94">
        <v>3090</v>
      </c>
      <c r="G75" s="88">
        <f>(D75*Dados!C$11)*(8/F75)^0.4*F75</f>
        <v>2246.9285139800277</v>
      </c>
      <c r="H75" s="112">
        <f>IFERROR(G75/'Resumo -  Estimativa de Preços'!$C$7,0)</f>
        <v>7.542399761056689E-3</v>
      </c>
      <c r="I75" s="33">
        <v>1</v>
      </c>
      <c r="J75" s="91" t="s">
        <v>120</v>
      </c>
      <c r="K75" s="55"/>
      <c r="L75" s="55"/>
      <c r="M75" s="55"/>
      <c r="N75" s="56"/>
      <c r="O75" s="56"/>
      <c r="P75" s="56"/>
      <c r="Q75" s="56"/>
    </row>
    <row r="76" spans="1:17" ht="15.75" customHeight="1" x14ac:dyDescent="0.25">
      <c r="A76" s="92" t="s">
        <v>244</v>
      </c>
      <c r="B76" s="113" t="s">
        <v>245</v>
      </c>
      <c r="C76" s="36" t="s">
        <v>190</v>
      </c>
      <c r="D76" s="86" t="s">
        <v>93</v>
      </c>
      <c r="E76" s="33" t="s">
        <v>111</v>
      </c>
      <c r="F76" s="94">
        <v>0</v>
      </c>
      <c r="G76" s="88">
        <f>24*Dados!C$11</f>
        <v>2700.793469387756</v>
      </c>
      <c r="H76" s="112">
        <f>IFERROR(G76/'Resumo -  Estimativa de Preços'!$C$7,0)</f>
        <v>9.0659154892698754E-3</v>
      </c>
      <c r="I76" s="33">
        <v>1</v>
      </c>
      <c r="J76" s="91" t="s">
        <v>191</v>
      </c>
      <c r="K76" s="55"/>
      <c r="L76" s="55"/>
      <c r="M76" s="55"/>
      <c r="N76" s="56"/>
      <c r="O76" s="56"/>
      <c r="P76" s="56"/>
      <c r="Q76" s="56"/>
    </row>
    <row r="77" spans="1:17" ht="15.75" customHeight="1" x14ac:dyDescent="0.25">
      <c r="A77" s="115" t="s">
        <v>246</v>
      </c>
      <c r="B77" s="124" t="s">
        <v>247</v>
      </c>
      <c r="C77" s="78"/>
      <c r="D77" s="128"/>
      <c r="E77" s="128"/>
      <c r="F77" s="128"/>
      <c r="G77" s="122">
        <f>SUM(G78:G80)</f>
        <v>8323.7138201024791</v>
      </c>
      <c r="H77" s="132"/>
      <c r="I77" s="132"/>
      <c r="J77" s="133"/>
      <c r="K77" s="18"/>
      <c r="L77" s="18"/>
      <c r="M77" s="18"/>
    </row>
    <row r="78" spans="1:17" ht="15.75" customHeight="1" x14ac:dyDescent="0.25">
      <c r="A78" s="83" t="s">
        <v>248</v>
      </c>
      <c r="B78" s="34" t="s">
        <v>249</v>
      </c>
      <c r="C78" s="33" t="s">
        <v>119</v>
      </c>
      <c r="D78" s="96">
        <v>7.0000000000000007E-2</v>
      </c>
      <c r="E78" s="33" t="s">
        <v>94</v>
      </c>
      <c r="F78" s="94">
        <v>3090</v>
      </c>
      <c r="G78" s="88">
        <f>(D78*Dados!C$11)*(8/F78)^0.4*F78</f>
        <v>2246.9285139800277</v>
      </c>
      <c r="H78" s="112">
        <f>IFERROR(G78/'Resumo -  Estimativa de Preços'!$C$7,0)</f>
        <v>7.542399761056689E-3</v>
      </c>
      <c r="I78" s="33">
        <v>1</v>
      </c>
      <c r="J78" s="91" t="s">
        <v>120</v>
      </c>
      <c r="K78" s="55"/>
      <c r="L78" s="55"/>
      <c r="M78" s="55"/>
      <c r="N78" s="56"/>
      <c r="O78" s="56"/>
      <c r="P78" s="56"/>
      <c r="Q78" s="56"/>
    </row>
    <row r="79" spans="1:17" ht="15.75" customHeight="1" x14ac:dyDescent="0.25">
      <c r="A79" s="92" t="s">
        <v>250</v>
      </c>
      <c r="B79" s="34" t="s">
        <v>251</v>
      </c>
      <c r="C79" s="33" t="s">
        <v>252</v>
      </c>
      <c r="D79" s="86" t="s">
        <v>93</v>
      </c>
      <c r="E79" s="33" t="s">
        <v>111</v>
      </c>
      <c r="F79" s="94">
        <v>0</v>
      </c>
      <c r="G79" s="88">
        <f>Dados!C20*Dados!C11</f>
        <v>3375.991836734695</v>
      </c>
      <c r="H79" s="112">
        <f>IFERROR(G79/'Resumo -  Estimativa de Preços'!$C$7,0)</f>
        <v>1.1332394361587344E-2</v>
      </c>
      <c r="I79" s="33">
        <v>1</v>
      </c>
      <c r="J79" s="91" t="s">
        <v>151</v>
      </c>
      <c r="K79" s="55"/>
      <c r="L79" s="55"/>
      <c r="M79" s="55"/>
      <c r="N79" s="56"/>
      <c r="O79" s="56"/>
      <c r="P79" s="56"/>
      <c r="Q79" s="56"/>
    </row>
    <row r="80" spans="1:17" ht="15.75" customHeight="1" x14ac:dyDescent="0.25">
      <c r="A80" s="92" t="s">
        <v>253</v>
      </c>
      <c r="B80" s="113" t="s">
        <v>254</v>
      </c>
      <c r="C80" s="85" t="s">
        <v>255</v>
      </c>
      <c r="D80" s="86" t="s">
        <v>93</v>
      </c>
      <c r="E80" s="33" t="s">
        <v>111</v>
      </c>
      <c r="F80" s="94">
        <v>0</v>
      </c>
      <c r="G80" s="88">
        <f>24*Dados!C$11</f>
        <v>2700.793469387756</v>
      </c>
      <c r="H80" s="112">
        <f>IFERROR(G80/'Resumo -  Estimativa de Preços'!$C$7,0)</f>
        <v>9.0659154892698754E-3</v>
      </c>
      <c r="I80" s="33">
        <v>1</v>
      </c>
      <c r="J80" s="91" t="s">
        <v>191</v>
      </c>
      <c r="K80" s="55"/>
      <c r="L80" s="55"/>
      <c r="M80" s="55"/>
      <c r="N80" s="56"/>
      <c r="O80" s="56"/>
      <c r="P80" s="56"/>
      <c r="Q80" s="56"/>
    </row>
    <row r="81" spans="1:17" ht="15.75" customHeight="1" x14ac:dyDescent="0.25">
      <c r="A81" s="115" t="s">
        <v>256</v>
      </c>
      <c r="B81" s="124" t="s">
        <v>257</v>
      </c>
      <c r="C81" s="78"/>
      <c r="D81" s="128"/>
      <c r="E81" s="128"/>
      <c r="F81" s="128"/>
      <c r="G81" s="122">
        <f>SUM(G82:G85)</f>
        <v>6562.0087466330906</v>
      </c>
      <c r="H81" s="132"/>
      <c r="I81" s="132"/>
      <c r="J81" s="133"/>
      <c r="K81" s="18"/>
      <c r="L81" s="18"/>
      <c r="M81" s="18"/>
    </row>
    <row r="82" spans="1:17" ht="15.75" customHeight="1" x14ac:dyDescent="0.25">
      <c r="A82" s="83" t="s">
        <v>258</v>
      </c>
      <c r="B82" s="34" t="s">
        <v>259</v>
      </c>
      <c r="C82" s="33" t="s">
        <v>260</v>
      </c>
      <c r="D82" s="86" t="s">
        <v>93</v>
      </c>
      <c r="E82" s="33" t="s">
        <v>111</v>
      </c>
      <c r="F82" s="94">
        <v>0</v>
      </c>
      <c r="G82" s="88">
        <f>1.2*Dados!C$11</f>
        <v>135.03967346938779</v>
      </c>
      <c r="H82" s="112">
        <f>IFERROR(G82/'Resumo -  Estimativa de Preços'!$C$7,0)</f>
        <v>4.5329577446349376E-4</v>
      </c>
      <c r="I82" s="33">
        <v>1</v>
      </c>
      <c r="J82" s="91" t="s">
        <v>261</v>
      </c>
      <c r="K82" s="55"/>
      <c r="L82" s="55"/>
      <c r="M82" s="55"/>
      <c r="N82" s="56"/>
      <c r="O82" s="56"/>
      <c r="P82" s="56"/>
      <c r="Q82" s="56"/>
    </row>
    <row r="83" spans="1:17" x14ac:dyDescent="0.25">
      <c r="A83" s="92" t="s">
        <v>262</v>
      </c>
      <c r="B83" s="34" t="s">
        <v>263</v>
      </c>
      <c r="C83" s="33" t="s">
        <v>264</v>
      </c>
      <c r="D83" s="86" t="s">
        <v>93</v>
      </c>
      <c r="E83" s="33" t="s">
        <v>111</v>
      </c>
      <c r="F83" s="94">
        <v>0</v>
      </c>
      <c r="G83" s="88">
        <f>(2.7*Dados!C$11)+(0.035*Dados!C$11*Dados!C21)</f>
        <v>804.0487224489799</v>
      </c>
      <c r="H83" s="112">
        <f>IFERROR(G83/'Resumo -  Estimativa de Preços'!$C$7,0)</f>
        <v>2.6989985904513859E-3</v>
      </c>
      <c r="I83" s="33">
        <v>1</v>
      </c>
      <c r="J83" s="91" t="s">
        <v>265</v>
      </c>
      <c r="K83" s="55"/>
      <c r="L83" s="55"/>
      <c r="M83" s="55"/>
      <c r="N83" s="56"/>
      <c r="O83" s="56"/>
      <c r="P83" s="56"/>
      <c r="Q83" s="56"/>
    </row>
    <row r="84" spans="1:17" ht="15.75" customHeight="1" x14ac:dyDescent="0.25">
      <c r="A84" s="92" t="s">
        <v>266</v>
      </c>
      <c r="B84" s="34" t="s">
        <v>267</v>
      </c>
      <c r="C84" s="33" t="s">
        <v>252</v>
      </c>
      <c r="D84" s="86" t="s">
        <v>93</v>
      </c>
      <c r="E84" s="33" t="s">
        <v>111</v>
      </c>
      <c r="F84" s="94">
        <v>0</v>
      </c>
      <c r="G84" s="88">
        <f>Dados!C20*Dados!C11</f>
        <v>3375.991836734695</v>
      </c>
      <c r="H84" s="112">
        <f>IFERROR(G84/'Resumo -  Estimativa de Preços'!$C$7,0)</f>
        <v>1.1332394361587344E-2</v>
      </c>
      <c r="I84" s="33">
        <v>1</v>
      </c>
      <c r="J84" s="91" t="s">
        <v>151</v>
      </c>
      <c r="K84" s="55"/>
      <c r="L84" s="55"/>
      <c r="M84" s="55"/>
      <c r="N84" s="56"/>
      <c r="O84" s="56"/>
      <c r="P84" s="56"/>
      <c r="Q84" s="56"/>
    </row>
    <row r="85" spans="1:17" x14ac:dyDescent="0.25">
      <c r="A85" s="134" t="s">
        <v>268</v>
      </c>
      <c r="B85" s="44" t="s">
        <v>269</v>
      </c>
      <c r="C85" s="135" t="s">
        <v>119</v>
      </c>
      <c r="D85" s="136">
        <v>7.0000000000000007E-2</v>
      </c>
      <c r="E85" s="135" t="s">
        <v>94</v>
      </c>
      <c r="F85" s="137">
        <v>3090</v>
      </c>
      <c r="G85" s="88">
        <f>(D85*Dados!C$11)*(8/F85)^0.4*F85</f>
        <v>2246.9285139800277</v>
      </c>
      <c r="H85" s="138">
        <f>IFERROR(G85/'Resumo -  Estimativa de Preços'!$C$7,0)</f>
        <v>7.542399761056689E-3</v>
      </c>
      <c r="I85" s="135">
        <v>1</v>
      </c>
      <c r="J85" s="139" t="s">
        <v>120</v>
      </c>
      <c r="K85" s="55"/>
      <c r="L85" s="55"/>
      <c r="M85" s="55"/>
      <c r="N85" s="56"/>
      <c r="O85" s="56"/>
      <c r="P85" s="56"/>
      <c r="Q85" s="56"/>
    </row>
    <row r="86" spans="1:17" x14ac:dyDescent="0.25">
      <c r="A86" s="18"/>
      <c r="B86" s="18"/>
      <c r="C86" s="18"/>
      <c r="D86" s="140"/>
      <c r="E86" s="18"/>
      <c r="F86" s="18"/>
      <c r="G86" s="55"/>
      <c r="H86" s="18"/>
      <c r="I86" s="18"/>
      <c r="J86" s="18"/>
      <c r="K86" s="55"/>
      <c r="L86" s="55"/>
      <c r="M86" s="55"/>
      <c r="N86" s="56"/>
      <c r="O86" s="56"/>
      <c r="P86" s="56"/>
      <c r="Q86" s="56"/>
    </row>
    <row r="87" spans="1:17" x14ac:dyDescent="0.25">
      <c r="A87" s="18"/>
      <c r="B87" s="18"/>
      <c r="C87" s="18"/>
      <c r="D87" s="140"/>
      <c r="E87" s="18"/>
      <c r="F87" s="18"/>
      <c r="G87" s="55"/>
      <c r="H87" s="18"/>
      <c r="I87" s="18"/>
      <c r="J87" s="18"/>
      <c r="K87" s="18"/>
      <c r="L87" s="55"/>
      <c r="M87" s="55"/>
      <c r="N87" s="56"/>
      <c r="O87" s="56"/>
      <c r="P87" s="56"/>
      <c r="Q87" s="56"/>
    </row>
    <row r="88" spans="1:17" x14ac:dyDescent="0.25">
      <c r="C88" s="18"/>
      <c r="D88" s="140"/>
      <c r="E88" s="18"/>
      <c r="F88" s="18"/>
      <c r="G88" s="216" t="s">
        <v>270</v>
      </c>
      <c r="H88" s="162"/>
      <c r="I88" s="162"/>
      <c r="J88" s="163"/>
      <c r="K88" s="18"/>
      <c r="L88" s="55"/>
      <c r="M88" s="55"/>
      <c r="N88" s="56"/>
      <c r="O88" s="56"/>
      <c r="P88" s="56"/>
      <c r="Q88" s="56"/>
    </row>
    <row r="89" spans="1:17" x14ac:dyDescent="0.25">
      <c r="C89" s="18"/>
      <c r="D89" s="140"/>
      <c r="E89" s="18"/>
      <c r="F89" s="18"/>
      <c r="G89" s="205" t="s">
        <v>271</v>
      </c>
      <c r="H89" s="206"/>
      <c r="I89" s="207"/>
      <c r="J89" s="141">
        <f>Dados!C11</f>
        <v>112.53306122448983</v>
      </c>
      <c r="K89" s="18"/>
      <c r="L89" s="55"/>
      <c r="M89" s="55"/>
      <c r="N89" s="56"/>
      <c r="O89" s="56"/>
      <c r="P89" s="56"/>
      <c r="Q89" s="56"/>
    </row>
    <row r="90" spans="1:17" x14ac:dyDescent="0.25">
      <c r="C90" s="18"/>
      <c r="D90" s="140"/>
      <c r="E90" s="18"/>
      <c r="F90" s="18"/>
      <c r="G90" s="208" t="s">
        <v>272</v>
      </c>
      <c r="H90" s="203"/>
      <c r="I90" s="201"/>
      <c r="J90" s="142">
        <v>30</v>
      </c>
      <c r="K90" s="18"/>
      <c r="L90" s="55"/>
      <c r="M90" s="55"/>
      <c r="N90" s="56"/>
      <c r="O90" s="56"/>
      <c r="P90" s="56"/>
      <c r="Q90" s="56"/>
    </row>
    <row r="91" spans="1:17" ht="15.75" customHeight="1" x14ac:dyDescent="0.25">
      <c r="A91" s="18"/>
      <c r="B91" s="18"/>
      <c r="C91" s="18"/>
      <c r="D91" s="140"/>
      <c r="E91" s="18"/>
      <c r="F91" s="143"/>
      <c r="G91" s="18"/>
      <c r="H91" s="18"/>
      <c r="I91" s="18"/>
      <c r="J91" s="18"/>
      <c r="K91" s="55"/>
      <c r="L91" s="55"/>
      <c r="M91" s="55"/>
      <c r="N91" s="56"/>
      <c r="O91" s="56"/>
      <c r="P91" s="56"/>
      <c r="Q91" s="56"/>
    </row>
    <row r="92" spans="1:17" ht="15.75" customHeight="1" x14ac:dyDescent="0.25">
      <c r="A92" s="18"/>
      <c r="B92" s="18"/>
      <c r="C92" s="18"/>
      <c r="D92" s="140"/>
      <c r="E92" s="18"/>
      <c r="F92" s="18"/>
      <c r="G92" s="55"/>
      <c r="H92" s="18"/>
      <c r="I92" s="18"/>
      <c r="J92" s="18"/>
      <c r="K92" s="55"/>
      <c r="L92" s="55"/>
      <c r="M92" s="55"/>
      <c r="N92" s="56"/>
      <c r="O92" s="56"/>
      <c r="P92" s="56"/>
      <c r="Q92" s="56"/>
    </row>
    <row r="93" spans="1:17" ht="15.75" customHeight="1" x14ac:dyDescent="0.25">
      <c r="A93" s="18"/>
      <c r="B93" s="18"/>
      <c r="C93" s="18"/>
      <c r="D93" s="140"/>
      <c r="E93" s="18"/>
      <c r="F93" s="18"/>
      <c r="G93" s="55"/>
      <c r="H93" s="18"/>
      <c r="I93" s="18"/>
      <c r="J93" s="18"/>
      <c r="K93" s="55"/>
      <c r="L93" s="55"/>
      <c r="M93" s="55"/>
      <c r="N93" s="56"/>
      <c r="O93" s="56"/>
      <c r="P93" s="56"/>
      <c r="Q93" s="56"/>
    </row>
    <row r="94" spans="1:17" ht="15.75" customHeight="1" x14ac:dyDescent="0.25">
      <c r="A94" s="18"/>
      <c r="B94" s="18"/>
      <c r="C94" s="18"/>
      <c r="D94" s="140"/>
      <c r="E94" s="18"/>
      <c r="F94" s="18"/>
      <c r="G94" s="55"/>
      <c r="H94" s="18"/>
      <c r="I94" s="18"/>
      <c r="J94" s="18"/>
      <c r="K94" s="55"/>
      <c r="L94" s="55"/>
      <c r="M94" s="55"/>
      <c r="N94" s="56"/>
      <c r="O94" s="56"/>
      <c r="P94" s="56"/>
      <c r="Q94" s="56"/>
    </row>
    <row r="95" spans="1:17" ht="15.75" customHeight="1" x14ac:dyDescent="0.25">
      <c r="A95" s="18"/>
      <c r="B95" s="18"/>
      <c r="C95" s="18"/>
      <c r="D95" s="140"/>
      <c r="E95" s="18"/>
      <c r="F95" s="18"/>
      <c r="G95" s="55"/>
      <c r="H95" s="18"/>
      <c r="I95" s="18"/>
      <c r="J95" s="18"/>
      <c r="K95" s="55"/>
      <c r="L95" s="55"/>
      <c r="M95" s="55"/>
      <c r="N95" s="56"/>
      <c r="O95" s="56"/>
      <c r="P95" s="56"/>
      <c r="Q95" s="56"/>
    </row>
    <row r="96" spans="1:17" ht="15.75" customHeight="1" x14ac:dyDescent="0.25">
      <c r="A96" s="18"/>
      <c r="D96" s="144"/>
      <c r="G96" s="55"/>
      <c r="H96" s="18"/>
      <c r="I96" s="18"/>
      <c r="J96" s="18"/>
      <c r="K96" s="55"/>
      <c r="L96" s="55"/>
      <c r="M96" s="55"/>
      <c r="N96" s="56"/>
      <c r="O96" s="56"/>
      <c r="P96" s="56"/>
      <c r="Q96" s="56"/>
    </row>
    <row r="97" spans="1:17" x14ac:dyDescent="0.25">
      <c r="A97" s="18"/>
      <c r="D97" s="144"/>
      <c r="G97" s="55"/>
      <c r="H97" s="18"/>
      <c r="I97" s="18"/>
      <c r="J97" s="18"/>
      <c r="K97" s="55"/>
      <c r="L97" s="55"/>
      <c r="M97" s="55"/>
      <c r="N97" s="56"/>
      <c r="O97" s="56"/>
      <c r="P97" s="56"/>
      <c r="Q97" s="56"/>
    </row>
    <row r="98" spans="1:17" ht="15.75" customHeight="1" x14ac:dyDescent="0.25">
      <c r="A98" s="18"/>
      <c r="D98" s="144"/>
      <c r="G98" s="18"/>
      <c r="H98" s="18"/>
      <c r="I98" s="18"/>
      <c r="J98" s="18"/>
      <c r="K98" s="55"/>
      <c r="L98" s="55"/>
      <c r="M98" s="55"/>
      <c r="N98" s="56"/>
      <c r="O98" s="56"/>
      <c r="P98" s="56"/>
      <c r="Q98" s="56"/>
    </row>
    <row r="99" spans="1:17" ht="15.75" hidden="1" customHeight="1" x14ac:dyDescent="0.25">
      <c r="A99" s="24" t="s">
        <v>273</v>
      </c>
      <c r="B99" s="34" t="s">
        <v>274</v>
      </c>
      <c r="C99" s="145" t="s">
        <v>275</v>
      </c>
      <c r="D99" s="146"/>
      <c r="E99" s="147" t="s">
        <v>111</v>
      </c>
      <c r="F99" s="148">
        <f ca="1">IFERROR(_xludf.SWITCH(E99,"AR",Dados!$C$15,"EXTERNA",Dados!$C$16,"IMPERMEAB",Dados!$C$17,0),0)</f>
        <v>0</v>
      </c>
      <c r="G99" s="149">
        <f>IF(I99=0,0,IFERROR(_xludf.SWITCH(C99,"AREA",(D99*Dados!$C$11)*POWER(8/MAX(F99,0.01),0.4)*F99,"8HT",8*Dados!$C$11,"16HT",16*Dados!$C$11,"24HT",24*Dados!$C$11,"2HT",2*Dados!$C$11,"HT_H",Dados!$C$20*Dados!$C$11,"DESLOC_TRT",#REF!*#REF!*#REF!,"AOP",MIN((3*Dados!$C$11)+(0.001*Dados!$C$11*#REF!),16*Dados!$C$11),"LCE",(3*Dados!$C$11)+(0.01*Dados!$C$11*F99),"LCT",(2.7*Dados!$C$11)+(0.007*Dados!$C$11*F99),"RTA",MIN((3*Dados!$C$11)+(0.01*Dados!$C$11*F99)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99),90*Dados!$C$11)+#REF!,"LTVP",MIN((6*Dados!$C$11)+(0.01*Dados!$C$11*F99),90*Dados!$C$11)+#REF!,"LAI",0.6*Dados!$C$11*#REF!,"PAB",0.002*Dados!$C$11*F99,"AFO",0.02*Dados!$C$11*Dados!$C$20,"AVE",1.3*Dados!$C$11*Dados!$C$20,"AVG",(0.2*Dados!$C$11*Dados!$C$20)+(1*Dados!$C$11*#REF!),"AVS",0.4*Dados!$C$11*Dados!$C$20,"AVC",1.3*Dados!$C$11*Dados!$C$20,0),0))</f>
        <v>0</v>
      </c>
      <c r="H99" s="150">
        <f t="shared" ref="H99:H111" si="1">IFERROR(G99/#REF!,0)</f>
        <v>0</v>
      </c>
      <c r="I99" s="147">
        <v>0</v>
      </c>
      <c r="J99" s="34" t="e">
        <f t="shared" ref="J99:J111" ca="1" si="2">_xludf.SWITCH(C99,"AREA","VR=(IR×ht1)×(8/Área)^0,4×Área","8HT","VR=8×ht1","16HT","VR=16×ht1","24HT","VR=24×ht1","2HT","VR=2×ht1","HT_H","VR=N×ht1","DESLOC_TRT","VR=Nv×D×Vkm","AOP","MIN((3×ht1)+(0,001×ht1×VP);16×ht1)","LCE","(3×ht1)+(0,01×ht1×A)","LCT","(2,7×ht1)+(0,007×ht1×A)","RTA","MIN((3×ht1)+(0,01×ht1×A);(16×ht1)+VA)","RVP","(4×ht1)+VA","REC","(6×ht1)+VA","RFO","(3×ht1)+VA","RFM","(4×ht1)+VA","ETE","1,2×ht1","ETG","(2,7×ht1)+(0,035×ht1×PN)","APC","MIN((3×ht1)+(0,01×Va);11×ht1)","PLO","MIN((1,35×ht1)+(0,01×VO);15×ht1)","PTC","(N×ht1)+VA","LCB","(6×ht1)+VA","LAA","(6×ht1)+VA","LTS","(6×ht1)+VA","LAE","MIN((6×ht1)+(0,01×ht1×A);90×ht1)+VA","LTVP","MIN((6×ht1)+(0,01×ht1×A);90×ht1)+VA","LAI","0,6×ht1×pm","PAB","0,002×ht1×A","AFO","0,02×ht1×N","AVE","1,30×ht1×N","AVG","(0,2×ht1×N)+(1×ht1×NQ)","AVS","0,40×ht1×N","AVC","1,30×ht1×N","")</f>
        <v>#NAME?</v>
      </c>
      <c r="K99" s="55"/>
      <c r="L99" s="55"/>
      <c r="M99" s="55"/>
      <c r="N99" s="56"/>
      <c r="O99" s="56"/>
      <c r="P99" s="56"/>
      <c r="Q99" s="56"/>
    </row>
    <row r="100" spans="1:17" ht="15.75" hidden="1" customHeight="1" x14ac:dyDescent="0.25">
      <c r="A100" s="24" t="s">
        <v>276</v>
      </c>
      <c r="B100" s="34" t="s">
        <v>277</v>
      </c>
      <c r="C100" s="145" t="s">
        <v>276</v>
      </c>
      <c r="D100" s="146"/>
      <c r="E100" s="147" t="s">
        <v>111</v>
      </c>
      <c r="F100" s="148">
        <f ca="1">IFERROR(_xludf.SWITCH(E100,"AR",Dados!$C$15,"EXTERNA",Dados!$C$16,"IMPERMEAB",Dados!$C$17,0),0)</f>
        <v>0</v>
      </c>
      <c r="G100" s="149">
        <f>IF(I100=0,0,IFERROR(_xludf.SWITCH(C100,"AREA",(D100*Dados!$C$11)*POWER(8/MAX(F100,0.01),0.4)*F100,"8HT",8*Dados!$C$11,"16HT",16*Dados!$C$11,"24HT",24*Dados!$C$11,"2HT",2*Dados!$C$11,"HT_H",Dados!$C$20*Dados!$C$11,"DESLOC_TRT",#REF!*#REF!*#REF!,"AOP",MIN((3*Dados!$C$11)+(0.001*Dados!$C$11*#REF!),16*Dados!$C$11),"LCE",(3*Dados!$C$11)+(0.01*Dados!$C$11*F100),"LCT",(2.7*Dados!$C$11)+(0.007*Dados!$C$11*F100),"RTA",MIN((3*Dados!$C$11)+(0.01*Dados!$C$11*F100)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100),90*Dados!$C$11)+#REF!,"LTVP",MIN((6*Dados!$C$11)+(0.01*Dados!$C$11*F100),90*Dados!$C$11)+#REF!,"LAI",0.6*Dados!$C$11*#REF!,"PAB",0.002*Dados!$C$11*F100,"AFO",0.02*Dados!$C$11*Dados!$C$20,"AVE",1.3*Dados!$C$11*Dados!$C$20,"AVG",(0.2*Dados!$C$11*Dados!$C$20)+(1*Dados!$C$11*#REF!),"AVS",0.4*Dados!$C$11*Dados!$C$20,"AVC",1.3*Dados!$C$11*Dados!$C$20,0),0))</f>
        <v>0</v>
      </c>
      <c r="H100" s="150">
        <f t="shared" si="1"/>
        <v>0</v>
      </c>
      <c r="I100" s="147">
        <v>0</v>
      </c>
      <c r="J100" s="34" t="e">
        <f t="shared" ca="1" si="2"/>
        <v>#NAME?</v>
      </c>
      <c r="K100" s="55"/>
      <c r="L100" s="55"/>
      <c r="M100" s="55"/>
      <c r="N100" s="56"/>
      <c r="O100" s="56"/>
      <c r="P100" s="56"/>
      <c r="Q100" s="56"/>
    </row>
    <row r="101" spans="1:17" ht="15.75" hidden="1" customHeight="1" x14ac:dyDescent="0.25">
      <c r="A101" s="24" t="s">
        <v>278</v>
      </c>
      <c r="B101" s="34" t="s">
        <v>279</v>
      </c>
      <c r="C101" s="145" t="s">
        <v>278</v>
      </c>
      <c r="D101" s="146"/>
      <c r="E101" s="147" t="s">
        <v>111</v>
      </c>
      <c r="F101" s="148">
        <f ca="1">IFERROR(_xludf.SWITCH(E101,"AR",Dados!$C$15,"EXTERNA",Dados!$C$16,"IMPERMEAB",Dados!$C$17,0),0)</f>
        <v>0</v>
      </c>
      <c r="G101" s="149">
        <f>IF(I101=0,0,IFERROR(_xludf.SWITCH(C101,"AREA",(D101*Dados!$C$11)*POWER(8/MAX(F101,0.01),0.4)*F101,"8HT",8*Dados!$C$11,"16HT",16*Dados!$C$11,"24HT",24*Dados!$C$11,"2HT",2*Dados!$C$11,"HT_H",Dados!$C$20*Dados!$C$11,"DESLOC_TRT",#REF!*#REF!*#REF!,"AOP",MIN((3*Dados!$C$11)+(0.001*Dados!$C$11*#REF!),16*Dados!$C$11),"LCE",(3*Dados!$C$11)+(0.01*Dados!$C$11*F101),"LCT",(2.7*Dados!$C$11)+(0.007*Dados!$C$11*F101),"RTA",MIN((3*Dados!$C$11)+(0.01*Dados!$C$11*F101)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101),90*Dados!$C$11)+#REF!,"LTVP",MIN((6*Dados!$C$11)+(0.01*Dados!$C$11*F101),90*Dados!$C$11)+#REF!,"LAI",0.6*Dados!$C$11*#REF!,"PAB",0.002*Dados!$C$11*F101,"AFO",0.02*Dados!$C$11*Dados!$C$20,"AVE",1.3*Dados!$C$11*Dados!$C$20,"AVG",(0.2*Dados!$C$11*Dados!$C$20)+(1*Dados!$C$11*#REF!),"AVS",0.4*Dados!$C$11*Dados!$C$20,"AVC",1.3*Dados!$C$11*Dados!$C$20,0),0))</f>
        <v>0</v>
      </c>
      <c r="H101" s="150">
        <f t="shared" si="1"/>
        <v>0</v>
      </c>
      <c r="I101" s="147">
        <v>0</v>
      </c>
      <c r="J101" s="34" t="e">
        <f t="shared" ca="1" si="2"/>
        <v>#NAME?</v>
      </c>
      <c r="K101" s="55"/>
      <c r="L101" s="55"/>
      <c r="M101" s="55"/>
      <c r="N101" s="56"/>
      <c r="O101" s="56"/>
      <c r="P101" s="56"/>
      <c r="Q101" s="56"/>
    </row>
    <row r="102" spans="1:17" ht="15.75" hidden="1" customHeight="1" x14ac:dyDescent="0.25">
      <c r="A102" s="24" t="s">
        <v>280</v>
      </c>
      <c r="B102" s="34" t="s">
        <v>281</v>
      </c>
      <c r="C102" s="145" t="s">
        <v>280</v>
      </c>
      <c r="D102" s="146"/>
      <c r="E102" s="147" t="s">
        <v>111</v>
      </c>
      <c r="F102" s="148">
        <f ca="1">IFERROR(_xludf.SWITCH(E102,"AR",Dados!$C$15,"EXTERNA",Dados!$C$16,"IMPERMEAB",Dados!$C$17,0),0)</f>
        <v>0</v>
      </c>
      <c r="G102" s="149">
        <f>IF(I102=0,0,IFERROR(_xludf.SWITCH(C102,"AREA",(D102*Dados!$C$11)*POWER(8/MAX(F102,0.01),0.4)*F102,"8HT",8*Dados!$C$11,"16HT",16*Dados!$C$11,"24HT",24*Dados!$C$11,"2HT",2*Dados!$C$11,"HT_H",Dados!$C$20*Dados!$C$11,"DESLOC_TRT",#REF!*#REF!*#REF!,"AOP",MIN((3*Dados!$C$11)+(0.001*Dados!$C$11*#REF!),16*Dados!$C$11),"LCE",(3*Dados!$C$11)+(0.01*Dados!$C$11*F102),"LCT",(2.7*Dados!$C$11)+(0.007*Dados!$C$11*F102),"RTA",MIN((3*Dados!$C$11)+(0.01*Dados!$C$11*F102)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102),90*Dados!$C$11)+#REF!,"LTVP",MIN((6*Dados!$C$11)+(0.01*Dados!$C$11*F102),90*Dados!$C$11)+#REF!,"LAI",0.6*Dados!$C$11*#REF!,"PAB",0.002*Dados!$C$11*F102,"AFO",0.02*Dados!$C$11*Dados!$C$20,"AVE",1.3*Dados!$C$11*Dados!$C$20,"AVG",(0.2*Dados!$C$11*Dados!$C$20)+(1*Dados!$C$11*#REF!),"AVS",0.4*Dados!$C$11*Dados!$C$20,"AVC",1.3*Dados!$C$11*Dados!$C$20,0),0))</f>
        <v>0</v>
      </c>
      <c r="H102" s="150">
        <f t="shared" si="1"/>
        <v>0</v>
      </c>
      <c r="I102" s="147">
        <v>0</v>
      </c>
      <c r="J102" s="34" t="e">
        <f t="shared" ca="1" si="2"/>
        <v>#NAME?</v>
      </c>
      <c r="K102" s="55"/>
      <c r="L102" s="55"/>
      <c r="M102" s="55"/>
      <c r="N102" s="56"/>
      <c r="O102" s="56"/>
      <c r="P102" s="56"/>
      <c r="Q102" s="56"/>
    </row>
    <row r="103" spans="1:17" ht="15.75" hidden="1" customHeight="1" x14ac:dyDescent="0.25">
      <c r="A103" s="24" t="s">
        <v>282</v>
      </c>
      <c r="B103" s="34" t="s">
        <v>283</v>
      </c>
      <c r="C103" s="145" t="s">
        <v>282</v>
      </c>
      <c r="D103" s="146"/>
      <c r="E103" s="147" t="s">
        <v>94</v>
      </c>
      <c r="F103" s="148">
        <f ca="1">IFERROR(_xludf.SWITCH(E103,"AR",Dados!$C$15,"EXTERNA",Dados!$C$16,"IMPERMEAB",Dados!$C$17,0),0)</f>
        <v>0</v>
      </c>
      <c r="G103" s="149">
        <f>IF(I103=0,0,IFERROR(_xludf.SWITCH(C103,"AREA",(D103*Dados!$C$11)*POWER(8/MAX(F103,0.01),0.4)*F103,"8HT",8*Dados!$C$11,"16HT",16*Dados!$C$11,"24HT",24*Dados!$C$11,"2HT",2*Dados!$C$11,"HT_H",Dados!$C$20*Dados!$C$11,"DESLOC_TRT",#REF!*#REF!*#REF!,"AOP",MIN((3*Dados!$C$11)+(0.001*Dados!$C$11*#REF!),16*Dados!$C$11),"LCE",(3*Dados!$C$11)+(0.01*Dados!$C$11*F103),"LCT",(2.7*Dados!$C$11)+(0.007*Dados!$C$11*F103),"RTA",MIN((3*Dados!$C$11)+(0.01*Dados!$C$11*F103)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103),90*Dados!$C$11)+#REF!,"LTVP",MIN((6*Dados!$C$11)+(0.01*Dados!$C$11*F103),90*Dados!$C$11)+#REF!,"LAI",0.6*Dados!$C$11*#REF!,"PAB",0.002*Dados!$C$11*F103,"AFO",0.02*Dados!$C$11*Dados!$C$20,"AVE",1.3*Dados!$C$11*Dados!$C$20,"AVG",(0.2*Dados!$C$11*Dados!$C$20)+(1*Dados!$C$11*#REF!),"AVS",0.4*Dados!$C$11*Dados!$C$20,"AVC",1.3*Dados!$C$11*Dados!$C$20,0),0))</f>
        <v>0</v>
      </c>
      <c r="H103" s="150">
        <f t="shared" si="1"/>
        <v>0</v>
      </c>
      <c r="I103" s="147">
        <v>0</v>
      </c>
      <c r="J103" s="34" t="e">
        <f t="shared" ca="1" si="2"/>
        <v>#NAME?</v>
      </c>
      <c r="K103" s="55"/>
      <c r="L103" s="55"/>
      <c r="M103" s="55"/>
      <c r="N103" s="56"/>
      <c r="O103" s="56"/>
      <c r="P103" s="56"/>
      <c r="Q103" s="56"/>
    </row>
    <row r="104" spans="1:17" ht="15.75" hidden="1" customHeight="1" x14ac:dyDescent="0.25">
      <c r="A104" s="24" t="s">
        <v>284</v>
      </c>
      <c r="B104" s="34" t="s">
        <v>285</v>
      </c>
      <c r="C104" s="145" t="s">
        <v>284</v>
      </c>
      <c r="D104" s="146"/>
      <c r="E104" s="147" t="s">
        <v>94</v>
      </c>
      <c r="F104" s="148">
        <f ca="1">IFERROR(_xludf.SWITCH(E104,"AR",Dados!$C$15,"EXTERNA",Dados!$C$16,"IMPERMEAB",Dados!$C$17,0),0)</f>
        <v>0</v>
      </c>
      <c r="G104" s="149">
        <f>IF(I104=0,0,IFERROR(_xludf.SWITCH(C104,"AREA",(D104*Dados!$C$11)*POWER(8/MAX(F104,0.01),0.4)*F104,"8HT",8*Dados!$C$11,"16HT",16*Dados!$C$11,"24HT",24*Dados!$C$11,"2HT",2*Dados!$C$11,"HT_H",Dados!$C$20*Dados!$C$11,"DESLOC_TRT",#REF!*#REF!*#REF!,"AOP",MIN((3*Dados!$C$11)+(0.001*Dados!$C$11*#REF!),16*Dados!$C$11),"LCE",(3*Dados!$C$11)+(0.01*Dados!$C$11*F104),"LCT",(2.7*Dados!$C$11)+(0.007*Dados!$C$11*F104),"RTA",MIN((3*Dados!$C$11)+(0.01*Dados!$C$11*F104)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104),90*Dados!$C$11)+#REF!,"LTVP",MIN((6*Dados!$C$11)+(0.01*Dados!$C$11*F104),90*Dados!$C$11)+#REF!,"LAI",0.6*Dados!$C$11*#REF!,"PAB",0.002*Dados!$C$11*F104,"AFO",0.02*Dados!$C$11*Dados!$C$20,"AVE",1.3*Dados!$C$11*Dados!$C$20,"AVG",(0.2*Dados!$C$11*Dados!$C$20)+(1*Dados!$C$11*#REF!),"AVS",0.4*Dados!$C$11*Dados!$C$20,"AVC",1.3*Dados!$C$11*Dados!$C$20,0),0))</f>
        <v>0</v>
      </c>
      <c r="H104" s="150">
        <f t="shared" si="1"/>
        <v>0</v>
      </c>
      <c r="I104" s="147">
        <v>0</v>
      </c>
      <c r="J104" s="34" t="e">
        <f t="shared" ca="1" si="2"/>
        <v>#NAME?</v>
      </c>
      <c r="K104" s="55"/>
      <c r="L104" s="55"/>
      <c r="M104" s="55"/>
      <c r="N104" s="56"/>
      <c r="O104" s="56"/>
      <c r="P104" s="56"/>
      <c r="Q104" s="56"/>
    </row>
    <row r="105" spans="1:17" ht="15.75" hidden="1" customHeight="1" x14ac:dyDescent="0.25">
      <c r="A105" s="24" t="s">
        <v>286</v>
      </c>
      <c r="B105" s="34" t="s">
        <v>287</v>
      </c>
      <c r="C105" s="145" t="s">
        <v>286</v>
      </c>
      <c r="D105" s="146"/>
      <c r="E105" s="147" t="s">
        <v>111</v>
      </c>
      <c r="F105" s="148">
        <f ca="1">IFERROR(_xludf.SWITCH(E105,"AR",Dados!$C$15,"EXTERNA",Dados!$C$16,"IMPERMEAB",Dados!$C$17,0),0)</f>
        <v>0</v>
      </c>
      <c r="G105" s="149">
        <f>IF(I105=0,0,IFERROR(_xludf.SWITCH(C105,"AREA",(D105*Dados!$C$11)*POWER(8/MAX(F105,0.01),0.4)*F105,"8HT",8*Dados!$C$11,"16HT",16*Dados!$C$11,"24HT",24*Dados!$C$11,"2HT",2*Dados!$C$11,"HT_H",Dados!$C$20*Dados!$C$11,"DESLOC_TRT",#REF!*#REF!*#REF!,"AOP",MIN((3*Dados!$C$11)+(0.001*Dados!$C$11*#REF!),16*Dados!$C$11),"LCE",(3*Dados!$C$11)+(0.01*Dados!$C$11*F105),"LCT",(2.7*Dados!$C$11)+(0.007*Dados!$C$11*F105),"RTA",MIN((3*Dados!$C$11)+(0.01*Dados!$C$11*F105)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105),90*Dados!$C$11)+#REF!,"LTVP",MIN((6*Dados!$C$11)+(0.01*Dados!$C$11*F105),90*Dados!$C$11)+#REF!,"LAI",0.6*Dados!$C$11*#REF!,"PAB",0.002*Dados!$C$11*F105,"AFO",0.02*Dados!$C$11*Dados!$C$20,"AVE",1.3*Dados!$C$11*Dados!$C$20,"AVG",(0.2*Dados!$C$11*Dados!$C$20)+(1*Dados!$C$11*#REF!),"AVS",0.4*Dados!$C$11*Dados!$C$20,"AVC",1.3*Dados!$C$11*Dados!$C$20,0),0))</f>
        <v>0</v>
      </c>
      <c r="H105" s="150">
        <f t="shared" si="1"/>
        <v>0</v>
      </c>
      <c r="I105" s="147">
        <v>0</v>
      </c>
      <c r="J105" s="34" t="e">
        <f t="shared" ca="1" si="2"/>
        <v>#NAME?</v>
      </c>
      <c r="K105" s="55"/>
      <c r="L105" s="55"/>
      <c r="M105" s="55"/>
      <c r="N105" s="56"/>
      <c r="O105" s="56"/>
      <c r="P105" s="56"/>
      <c r="Q105" s="56"/>
    </row>
    <row r="106" spans="1:17" ht="15.75" hidden="1" customHeight="1" x14ac:dyDescent="0.25">
      <c r="A106" s="24" t="s">
        <v>288</v>
      </c>
      <c r="B106" s="34" t="s">
        <v>289</v>
      </c>
      <c r="C106" s="145" t="s">
        <v>288</v>
      </c>
      <c r="D106" s="146"/>
      <c r="E106" s="147" t="s">
        <v>94</v>
      </c>
      <c r="F106" s="148">
        <f ca="1">IFERROR(_xludf.SWITCH(E106,"AR",Dados!$C$15,"EXTERNA",Dados!$C$16,"IMPERMEAB",Dados!$C$17,0),0)</f>
        <v>0</v>
      </c>
      <c r="G106" s="149">
        <f>IF(I106=0,0,IFERROR(_xludf.SWITCH(C106,"AREA",(D106*Dados!$C$11)*POWER(8/MAX(F106,0.01),0.4)*F106,"8HT",8*Dados!$C$11,"16HT",16*Dados!$C$11,"24HT",24*Dados!$C$11,"2HT",2*Dados!$C$11,"HT_H",Dados!$C$20*Dados!$C$11,"DESLOC_TRT",#REF!*#REF!*#REF!,"AOP",MIN((3*Dados!$C$11)+(0.001*Dados!$C$11*#REF!),16*Dados!$C$11),"LCE",(3*Dados!$C$11)+(0.01*Dados!$C$11*F106),"LCT",(2.7*Dados!$C$11)+(0.007*Dados!$C$11*F106),"RTA",MIN((3*Dados!$C$11)+(0.01*Dados!$C$11*F106)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106),90*Dados!$C$11)+#REF!,"LTVP",MIN((6*Dados!$C$11)+(0.01*Dados!$C$11*F106),90*Dados!$C$11)+#REF!,"LAI",0.6*Dados!$C$11*#REF!,"PAB",0.002*Dados!$C$11*F106,"AFO",0.02*Dados!$C$11*Dados!$C$20,"AVE",1.3*Dados!$C$11*Dados!$C$20,"AVG",(0.2*Dados!$C$11*Dados!$C$20)+(1*Dados!$C$11*#REF!),"AVS",0.4*Dados!$C$11*Dados!$C$20,"AVC",1.3*Dados!$C$11*Dados!$C$20,0),0))</f>
        <v>0</v>
      </c>
      <c r="H106" s="150">
        <f t="shared" si="1"/>
        <v>0</v>
      </c>
      <c r="I106" s="147">
        <v>0</v>
      </c>
      <c r="J106" s="34" t="e">
        <f t="shared" ca="1" si="2"/>
        <v>#NAME?</v>
      </c>
      <c r="K106" s="55"/>
      <c r="L106" s="55"/>
      <c r="M106" s="55"/>
      <c r="N106" s="56"/>
      <c r="O106" s="56"/>
      <c r="P106" s="56"/>
      <c r="Q106" s="56"/>
    </row>
    <row r="107" spans="1:17" ht="15.75" hidden="1" customHeight="1" x14ac:dyDescent="0.25">
      <c r="A107" s="24" t="s">
        <v>290</v>
      </c>
      <c r="B107" s="34" t="s">
        <v>291</v>
      </c>
      <c r="C107" s="145" t="s">
        <v>290</v>
      </c>
      <c r="D107" s="146"/>
      <c r="E107" s="147" t="s">
        <v>111</v>
      </c>
      <c r="F107" s="148">
        <f ca="1">IFERROR(_xludf.SWITCH(E107,"AR",Dados!$C$15,"EXTERNA",Dados!$C$16,"IMPERMEAB",Dados!$C$17,0),0)</f>
        <v>0</v>
      </c>
      <c r="G107" s="149">
        <f>IF(I107=0,0,IFERROR(_xludf.SWITCH(C107,"AREA",(D107*Dados!$C$11)*POWER(8/MAX(F107,0.01),0.4)*F107,"8HT",8*Dados!$C$11,"16HT",16*Dados!$C$11,"24HT",24*Dados!$C$11,"2HT",2*Dados!$C$11,"HT_H",Dados!$C$20*Dados!$C$11,"DESLOC_TRT",#REF!*#REF!*#REF!,"AOP",MIN((3*Dados!$C$11)+(0.001*Dados!$C$11*#REF!),16*Dados!$C$11),"LCE",(3*Dados!$C$11)+(0.01*Dados!$C$11*F107),"LCT",(2.7*Dados!$C$11)+(0.007*Dados!$C$11*F107),"RTA",MIN((3*Dados!$C$11)+(0.01*Dados!$C$11*F107)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107),90*Dados!$C$11)+#REF!,"LTVP",MIN((6*Dados!$C$11)+(0.01*Dados!$C$11*F107),90*Dados!$C$11)+#REF!,"LAI",0.6*Dados!$C$11*#REF!,"PAB",0.002*Dados!$C$11*F107,"AFO",0.02*Dados!$C$11*Dados!$C$20,"AVE",1.3*Dados!$C$11*Dados!$C$20,"AVG",(0.2*Dados!$C$11*Dados!$C$20)+(1*Dados!$C$11*#REF!),"AVS",0.4*Dados!$C$11*Dados!$C$20,"AVC",1.3*Dados!$C$11*Dados!$C$20,0),0))</f>
        <v>0</v>
      </c>
      <c r="H107" s="150">
        <f t="shared" si="1"/>
        <v>0</v>
      </c>
      <c r="I107" s="147">
        <v>0</v>
      </c>
      <c r="J107" s="34" t="e">
        <f t="shared" ca="1" si="2"/>
        <v>#NAME?</v>
      </c>
      <c r="K107" s="55"/>
      <c r="L107" s="55"/>
      <c r="M107" s="55"/>
      <c r="N107" s="56"/>
      <c r="O107" s="56"/>
      <c r="P107" s="56"/>
      <c r="Q107" s="56"/>
    </row>
    <row r="108" spans="1:17" ht="15.75" hidden="1" customHeight="1" x14ac:dyDescent="0.25">
      <c r="A108" s="24" t="s">
        <v>292</v>
      </c>
      <c r="B108" s="34" t="s">
        <v>293</v>
      </c>
      <c r="C108" s="145" t="s">
        <v>292</v>
      </c>
      <c r="D108" s="146"/>
      <c r="E108" s="147" t="s">
        <v>111</v>
      </c>
      <c r="F108" s="148">
        <f ca="1">IFERROR(_xludf.SWITCH(E108,"AR",Dados!$C$15,"EXTERNA",Dados!$C$16,"IMPERMEAB",Dados!$C$17,0),0)</f>
        <v>0</v>
      </c>
      <c r="G108" s="149">
        <f>IF(I108=0,0,IFERROR(_xludf.SWITCH(C108,"AREA",(D108*Dados!$C$11)*POWER(8/MAX(F108,0.01),0.4)*F108,"8HT",8*Dados!$C$11,"16HT",16*Dados!$C$11,"24HT",24*Dados!$C$11,"2HT",2*Dados!$C$11,"HT_H",Dados!$C$20*Dados!$C$11,"DESLOC_TRT",#REF!*#REF!*#REF!,"AOP",MIN((3*Dados!$C$11)+(0.001*Dados!$C$11*#REF!),16*Dados!$C$11),"LCE",(3*Dados!$C$11)+(0.01*Dados!$C$11*F108),"LCT",(2.7*Dados!$C$11)+(0.007*Dados!$C$11*F108),"RTA",MIN((3*Dados!$C$11)+(0.01*Dados!$C$11*F108)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108),90*Dados!$C$11)+#REF!,"LTVP",MIN((6*Dados!$C$11)+(0.01*Dados!$C$11*F108),90*Dados!$C$11)+#REF!,"LAI",0.6*Dados!$C$11*#REF!,"PAB",0.002*Dados!$C$11*F108,"AFO",0.02*Dados!$C$11*Dados!$C$20,"AVE",1.3*Dados!$C$11*Dados!$C$20,"AVG",(0.2*Dados!$C$11*Dados!$C$20)+(1*Dados!$C$11*#REF!),"AVS",0.4*Dados!$C$11*Dados!$C$20,"AVC",1.3*Dados!$C$11*Dados!$C$20,0),0))</f>
        <v>0</v>
      </c>
      <c r="H108" s="150">
        <f t="shared" si="1"/>
        <v>0</v>
      </c>
      <c r="I108" s="147">
        <v>0</v>
      </c>
      <c r="J108" s="34" t="e">
        <f t="shared" ca="1" si="2"/>
        <v>#NAME?</v>
      </c>
      <c r="K108" s="55"/>
      <c r="L108" s="55"/>
      <c r="M108" s="55"/>
      <c r="N108" s="56"/>
      <c r="O108" s="56"/>
      <c r="P108" s="56"/>
      <c r="Q108" s="56"/>
    </row>
    <row r="109" spans="1:17" ht="15.75" hidden="1" customHeight="1" x14ac:dyDescent="0.25">
      <c r="A109" s="24" t="s">
        <v>294</v>
      </c>
      <c r="B109" s="34" t="s">
        <v>295</v>
      </c>
      <c r="C109" s="145" t="s">
        <v>294</v>
      </c>
      <c r="D109" s="146"/>
      <c r="E109" s="147" t="s">
        <v>111</v>
      </c>
      <c r="F109" s="148">
        <f ca="1">IFERROR(_xludf.SWITCH(E109,"AR",Dados!$C$15,"EXTERNA",Dados!$C$16,"IMPERMEAB",Dados!$C$17,0),0)</f>
        <v>0</v>
      </c>
      <c r="G109" s="149">
        <f>IF(I109=0,0,IFERROR(_xludf.SWITCH(C109,"AREA",(D109*Dados!$C$11)*POWER(8/MAX(F109,0.01),0.4)*F109,"8HT",8*Dados!$C$11,"16HT",16*Dados!$C$11,"24HT",24*Dados!$C$11,"2HT",2*Dados!$C$11,"HT_H",Dados!$C$20*Dados!$C$11,"DESLOC_TRT",#REF!*#REF!*#REF!,"AOP",MIN((3*Dados!$C$11)+(0.001*Dados!$C$11*#REF!),16*Dados!$C$11),"LCE",(3*Dados!$C$11)+(0.01*Dados!$C$11*F109),"LCT",(2.7*Dados!$C$11)+(0.007*Dados!$C$11*F109),"RTA",MIN((3*Dados!$C$11)+(0.01*Dados!$C$11*F109)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109),90*Dados!$C$11)+#REF!,"LTVP",MIN((6*Dados!$C$11)+(0.01*Dados!$C$11*F109),90*Dados!$C$11)+#REF!,"LAI",0.6*Dados!$C$11*#REF!,"PAB",0.002*Dados!$C$11*F109,"AFO",0.02*Dados!$C$11*Dados!$C$20,"AVE",1.3*Dados!$C$11*Dados!$C$20,"AVG",(0.2*Dados!$C$11*Dados!$C$20)+(1*Dados!$C$11*#REF!),"AVS",0.4*Dados!$C$11*Dados!$C$20,"AVC",1.3*Dados!$C$11*Dados!$C$20,0),0))</f>
        <v>0</v>
      </c>
      <c r="H109" s="150">
        <f t="shared" si="1"/>
        <v>0</v>
      </c>
      <c r="I109" s="147">
        <v>0</v>
      </c>
      <c r="J109" s="34" t="e">
        <f t="shared" ca="1" si="2"/>
        <v>#NAME?</v>
      </c>
      <c r="K109" s="55"/>
      <c r="L109" s="55"/>
      <c r="M109" s="55"/>
      <c r="N109" s="56"/>
      <c r="O109" s="56"/>
      <c r="P109" s="56"/>
      <c r="Q109" s="56"/>
    </row>
    <row r="110" spans="1:17" ht="15.75" hidden="1" customHeight="1" x14ac:dyDescent="0.25">
      <c r="A110" s="24" t="s">
        <v>296</v>
      </c>
      <c r="B110" s="34" t="s">
        <v>297</v>
      </c>
      <c r="C110" s="145" t="s">
        <v>296</v>
      </c>
      <c r="D110" s="146"/>
      <c r="E110" s="147" t="s">
        <v>111</v>
      </c>
      <c r="F110" s="148">
        <f ca="1">IFERROR(_xludf.SWITCH(E110,"AR",Dados!$C$15,"EXTERNA",Dados!$C$16,"IMPERMEAB",Dados!$C$17,0),0)</f>
        <v>0</v>
      </c>
      <c r="G110" s="149">
        <f>IF(I110=0,0,IFERROR(_xludf.SWITCH(C110,"AREA",(D110*Dados!$C$11)*POWER(8/MAX(F110,0.01),0.4)*F110,"8HT",8*Dados!$C$11,"16HT",16*Dados!$C$11,"24HT",24*Dados!$C$11,"2HT",2*Dados!$C$11,"HT_H",Dados!$C$20*Dados!$C$11,"DESLOC_TRT",#REF!*#REF!*#REF!,"AOP",MIN((3*Dados!$C$11)+(0.001*Dados!$C$11*#REF!),16*Dados!$C$11),"LCE",(3*Dados!$C$11)+(0.01*Dados!$C$11*F110),"LCT",(2.7*Dados!$C$11)+(0.007*Dados!$C$11*F110),"RTA",MIN((3*Dados!$C$11)+(0.01*Dados!$C$11*F110)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110),90*Dados!$C$11)+#REF!,"LTVP",MIN((6*Dados!$C$11)+(0.01*Dados!$C$11*F110),90*Dados!$C$11)+#REF!,"LAI",0.6*Dados!$C$11*#REF!,"PAB",0.002*Dados!$C$11*F110,"AFO",0.02*Dados!$C$11*Dados!$C$20,"AVE",1.3*Dados!$C$11*Dados!$C$20,"AVG",(0.2*Dados!$C$11*Dados!$C$20)+(1*Dados!$C$11*#REF!),"AVS",0.4*Dados!$C$11*Dados!$C$20,"AVC",1.3*Dados!$C$11*Dados!$C$20,0),0))</f>
        <v>0</v>
      </c>
      <c r="H110" s="150">
        <f t="shared" si="1"/>
        <v>0</v>
      </c>
      <c r="I110" s="147">
        <v>0</v>
      </c>
      <c r="J110" s="34" t="e">
        <f t="shared" ca="1" si="2"/>
        <v>#NAME?</v>
      </c>
      <c r="K110" s="55"/>
      <c r="L110" s="55"/>
      <c r="M110" s="55"/>
      <c r="N110" s="56"/>
      <c r="O110" s="56"/>
      <c r="P110" s="56"/>
      <c r="Q110" s="56"/>
    </row>
    <row r="111" spans="1:17" ht="15.75" hidden="1" customHeight="1" x14ac:dyDescent="0.25">
      <c r="A111" s="24" t="s">
        <v>298</v>
      </c>
      <c r="B111" s="34" t="s">
        <v>299</v>
      </c>
      <c r="C111" s="145" t="s">
        <v>298</v>
      </c>
      <c r="D111" s="146"/>
      <c r="E111" s="147" t="s">
        <v>111</v>
      </c>
      <c r="F111" s="148">
        <f ca="1">IFERROR(_xludf.SWITCH(E111,"AR",Dados!$C$15,"EXTERNA",Dados!$C$16,"IMPERMEAB",Dados!$C$17,0),0)</f>
        <v>0</v>
      </c>
      <c r="G111" s="149">
        <f>IF(I111=0,0,IFERROR(_xludf.SWITCH(C111,"AREA",(D111*Dados!$C$11)*POWER(8/MAX(F111,0.01),0.4)*F111,"8HT",8*Dados!$C$11,"16HT",16*Dados!$C$11,"24HT",24*Dados!$C$11,"2HT",2*Dados!$C$11,"HT_H",Dados!$C$20*Dados!$C$11,"DESLOC_TRT",#REF!*#REF!*#REF!,"AOP",MIN((3*Dados!$C$11)+(0.001*Dados!$C$11*#REF!),16*Dados!$C$11),"LCE",(3*Dados!$C$11)+(0.01*Dados!$C$11*F111),"LCT",(2.7*Dados!$C$11)+(0.007*Dados!$C$11*F111),"RTA",MIN((3*Dados!$C$11)+(0.01*Dados!$C$11*F111)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111),90*Dados!$C$11)+#REF!,"LTVP",MIN((6*Dados!$C$11)+(0.01*Dados!$C$11*F111),90*Dados!$C$11)+#REF!,"LAI",0.6*Dados!$C$11*#REF!,"PAB",0.002*Dados!$C$11*F111,"AFO",0.02*Dados!$C$11*Dados!$C$20,"AVE",1.3*Dados!$C$11*Dados!$C$20,"AVG",(0.2*Dados!$C$11*Dados!$C$20)+(1*Dados!$C$11*#REF!),"AVS",0.4*Dados!$C$11*Dados!$C$20,"AVC",1.3*Dados!$C$11*Dados!$C$20,0),0))</f>
        <v>0</v>
      </c>
      <c r="H111" s="150">
        <f t="shared" si="1"/>
        <v>0</v>
      </c>
      <c r="I111" s="147">
        <v>0</v>
      </c>
      <c r="J111" s="34" t="e">
        <f t="shared" ca="1" si="2"/>
        <v>#NAME?</v>
      </c>
      <c r="K111" s="55"/>
      <c r="L111" s="55"/>
      <c r="M111" s="55"/>
      <c r="N111" s="56"/>
      <c r="O111" s="56"/>
      <c r="P111" s="56"/>
      <c r="Q111" s="56"/>
    </row>
    <row r="112" spans="1:17" hidden="1" x14ac:dyDescent="0.25">
      <c r="A112" s="18"/>
      <c r="D112" s="144"/>
      <c r="G112" s="18"/>
      <c r="H112" s="18"/>
      <c r="I112" s="18"/>
      <c r="J112" s="18"/>
      <c r="K112" s="55"/>
      <c r="L112" s="55"/>
      <c r="M112" s="55"/>
      <c r="N112" s="56"/>
      <c r="O112" s="56"/>
      <c r="P112" s="56"/>
      <c r="Q112" s="56"/>
    </row>
    <row r="113" spans="1:17" ht="15.75" hidden="1" customHeight="1" x14ac:dyDescent="0.25">
      <c r="A113" s="24" t="s">
        <v>300</v>
      </c>
      <c r="B113" s="34" t="s">
        <v>301</v>
      </c>
      <c r="C113" s="145" t="s">
        <v>252</v>
      </c>
      <c r="D113" s="146"/>
      <c r="E113" s="147" t="s">
        <v>111</v>
      </c>
      <c r="F113" s="148">
        <f ca="1">IFERROR(_xludf.SWITCH(E113,"AR",Dados!$C$15,"EXTERNA",Dados!$C$16,"IMPERMEAB",Dados!$C$17,0),0)</f>
        <v>0</v>
      </c>
      <c r="G113" s="149">
        <f>IF(I113=0,0,IFERROR(_xludf.SWITCH(C113,"AREA",(D113*Dados!$C$11)*POWER(8/MAX(F113,0.01),0.4)*F113,"8HT",8*Dados!$C$11,"16HT",16*Dados!$C$11,"24HT",24*Dados!$C$11,"2HT",2*Dados!$C$11,"HT_H",Dados!$C$20*Dados!$C$11,"DESLOC_TRT",#REF!*#REF!*#REF!,"AOP",MIN((3*Dados!$C$11)+(0.001*Dados!$C$11*#REF!),16*Dados!$C$11),"LCE",(3*Dados!$C$11)+(0.01*Dados!$C$11*F113),"LCT",(2.7*Dados!$C$11)+(0.007*Dados!$C$11*F113),"RTA",MIN((3*Dados!$C$11)+(0.01*Dados!$C$11*F113)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113),90*Dados!$C$11)+#REF!,"LTVP",MIN((6*Dados!$C$11)+(0.01*Dados!$C$11*F113),90*Dados!$C$11)+#REF!,"LAI",0.6*Dados!$C$11*#REF!,"PAB",0.002*Dados!$C$11*F113,"AFO",0.02*Dados!$C$11*Dados!$C$20,"AVE",1.3*Dados!$C$11*Dados!$C$20,"AVG",(0.2*Dados!$C$11*Dados!$C$20)+(1*Dados!$C$11*#REF!),"AVS",0.4*Dados!$C$11*Dados!$C$20,"AVC",1.3*Dados!$C$11*Dados!$C$20,0),0))</f>
        <v>0</v>
      </c>
      <c r="H113" s="150">
        <f t="shared" ref="H113:H120" si="3">IFERROR(G113/#REF!,0)</f>
        <v>0</v>
      </c>
      <c r="I113" s="147">
        <v>0</v>
      </c>
      <c r="J113" s="34" t="e">
        <f t="shared" ref="J113:J120" ca="1" si="4">_xludf.SWITCH(C113,"AREA","VR=(IR×ht1)×(8/Área)^0,4×Área","8HT","VR=8×ht1","16HT","VR=16×ht1","24HT","VR=24×ht1","2HT","VR=2×ht1","HT_H","VR=N×ht1","DESLOC_TRT","VR=Nv×D×Vkm","AOP","MIN((3×ht1)+(0,001×ht1×VP);16×ht1)","LCE","(3×ht1)+(0,01×ht1×A)","LCT","(2,7×ht1)+(0,007×ht1×A)","RTA","MIN((3×ht1)+(0,01×ht1×A);(16×ht1)+VA)","RVP","(4×ht1)+VA","REC","(6×ht1)+VA","RFO","(3×ht1)+VA","RFM","(4×ht1)+VA","ETE","1,2×ht1","ETG","(2,7×ht1)+(0,035×ht1×PN)","APC","MIN((3×ht1)+(0,01×Va);11×ht1)","PLO","MIN((1,35×ht1)+(0,01×VO);15×ht1)","PTC","(N×ht1)+VA","LCB","(6×ht1)+VA","LAA","(6×ht1)+VA","LTS","(6×ht1)+VA","LAE","MIN((6×ht1)+(0,01×ht1×A);90×ht1)+VA","LTVP","MIN((6×ht1)+(0,01×ht1×A);90×ht1)+VA","LAI","0,6×ht1×pm","PAB","0,002×ht1×A","AFO","0,02×ht1×N","AVE","1,30×ht1×N","AVG","(0,2×ht1×N)+(1×ht1×NQ)","AVS","0,40×ht1×N","AVC","1,30×ht1×N","")</f>
        <v>#NAME?</v>
      </c>
      <c r="K113" s="55"/>
      <c r="L113" s="55"/>
      <c r="M113" s="55"/>
      <c r="N113" s="56"/>
      <c r="O113" s="56"/>
      <c r="P113" s="56"/>
      <c r="Q113" s="56"/>
    </row>
    <row r="114" spans="1:17" ht="15.75" hidden="1" customHeight="1" x14ac:dyDescent="0.25">
      <c r="A114" s="24" t="s">
        <v>302</v>
      </c>
      <c r="B114" s="34" t="s">
        <v>303</v>
      </c>
      <c r="C114" s="145" t="s">
        <v>304</v>
      </c>
      <c r="D114" s="146"/>
      <c r="E114" s="147" t="s">
        <v>111</v>
      </c>
      <c r="F114" s="148">
        <f ca="1">IFERROR(_xludf.SWITCH(E114,"AR",Dados!$C$15,"EXTERNA",Dados!$C$16,"IMPERMEAB",Dados!$C$17,0),0)</f>
        <v>0</v>
      </c>
      <c r="G114" s="149">
        <f>IF(I114=0,0,IFERROR(_xludf.SWITCH(C114,"AREA",(D114*Dados!$C$11)*POWER(8/MAX(F114,0.01),0.4)*F114,"8HT",8*Dados!$C$11,"16HT",16*Dados!$C$11,"24HT",24*Dados!$C$11,"2HT",2*Dados!$C$11,"HT_H",Dados!$C$20*Dados!$C$11,"DESLOC_TRT",#REF!*#REF!*#REF!,"AOP",MIN((3*Dados!$C$11)+(0.001*Dados!$C$11*#REF!),16*Dados!$C$11),"LCE",(3*Dados!$C$11)+(0.01*Dados!$C$11*F114),"LCT",(2.7*Dados!$C$11)+(0.007*Dados!$C$11*F114),"RTA",MIN((3*Dados!$C$11)+(0.01*Dados!$C$11*F114)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114),90*Dados!$C$11)+#REF!,"LTVP",MIN((6*Dados!$C$11)+(0.01*Dados!$C$11*F114),90*Dados!$C$11)+#REF!,"LAI",0.6*Dados!$C$11*#REF!,"PAB",0.002*Dados!$C$11*F114,"AFO",0.02*Dados!$C$11*Dados!$C$20,"AVE",1.3*Dados!$C$11*Dados!$C$20,"AVG",(0.2*Dados!$C$11*Dados!$C$20)+(1*Dados!$C$11*#REF!),"AVS",0.4*Dados!$C$11*Dados!$C$20,"AVC",1.3*Dados!$C$11*Dados!$C$20,0),0))</f>
        <v>0</v>
      </c>
      <c r="H114" s="150">
        <f t="shared" si="3"/>
        <v>0</v>
      </c>
      <c r="I114" s="151">
        <v>0</v>
      </c>
      <c r="J114" s="34" t="e">
        <f t="shared" ca="1" si="4"/>
        <v>#NAME?</v>
      </c>
      <c r="K114" s="55"/>
      <c r="L114" s="55"/>
      <c r="M114" s="55"/>
      <c r="N114" s="56"/>
      <c r="O114" s="56"/>
      <c r="P114" s="56"/>
      <c r="Q114" s="56"/>
    </row>
    <row r="115" spans="1:17" ht="15.75" hidden="1" customHeight="1" x14ac:dyDescent="0.25">
      <c r="A115" s="24" t="s">
        <v>305</v>
      </c>
      <c r="B115" s="34" t="s">
        <v>306</v>
      </c>
      <c r="C115" s="145" t="s">
        <v>305</v>
      </c>
      <c r="D115" s="146"/>
      <c r="E115" s="147" t="s">
        <v>111</v>
      </c>
      <c r="F115" s="148">
        <f ca="1">IFERROR(_xludf.SWITCH(E115,"AR",Dados!$C$15,"EXTERNA",Dados!$C$16,"IMPERMEAB",Dados!$C$17,0),0)</f>
        <v>0</v>
      </c>
      <c r="G115" s="149">
        <f>IF(I115=0,0,IFERROR(_xludf.SWITCH(C115,"AREA",(D115*Dados!$C$11)*POWER(8/MAX(F115,0.01),0.4)*F115,"8HT",8*Dados!$C$11,"16HT",16*Dados!$C$11,"24HT",24*Dados!$C$11,"2HT",2*Dados!$C$11,"HT_H",Dados!$C$20*Dados!$C$11,"DESLOC_TRT",#REF!*#REF!*#REF!,"AOP",MIN((3*Dados!$C$11)+(0.001*Dados!$C$11*#REF!),16*Dados!$C$11),"LCE",(3*Dados!$C$11)+(0.01*Dados!$C$11*F115),"LCT",(2.7*Dados!$C$11)+(0.007*Dados!$C$11*F115),"RTA",MIN((3*Dados!$C$11)+(0.01*Dados!$C$11*F115)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115),90*Dados!$C$11)+#REF!,"LTVP",MIN((6*Dados!$C$11)+(0.01*Dados!$C$11*F115),90*Dados!$C$11)+#REF!,"LAI",0.6*Dados!$C$11*#REF!,"PAB",0.002*Dados!$C$11*F115,"AFO",0.02*Dados!$C$11*Dados!$C$20,"AVE",1.3*Dados!$C$11*Dados!$C$20,"AVG",(0.2*Dados!$C$11*Dados!$C$20)+(1*Dados!$C$11*#REF!),"AVS",0.4*Dados!$C$11*Dados!$C$20,"AVC",1.3*Dados!$C$11*Dados!$C$20,0),0))</f>
        <v>0</v>
      </c>
      <c r="H115" s="150">
        <f t="shared" si="3"/>
        <v>0</v>
      </c>
      <c r="I115" s="151">
        <v>0</v>
      </c>
      <c r="J115" s="34" t="e">
        <f t="shared" ca="1" si="4"/>
        <v>#NAME?</v>
      </c>
      <c r="K115" s="55"/>
      <c r="L115" s="55"/>
      <c r="M115" s="55"/>
      <c r="N115" s="56"/>
      <c r="O115" s="56"/>
      <c r="P115" s="56"/>
      <c r="Q115" s="56"/>
    </row>
    <row r="116" spans="1:17" ht="15.75" hidden="1" customHeight="1" x14ac:dyDescent="0.25">
      <c r="A116" s="24" t="s">
        <v>307</v>
      </c>
      <c r="B116" s="34" t="s">
        <v>308</v>
      </c>
      <c r="C116" s="145" t="s">
        <v>307</v>
      </c>
      <c r="D116" s="146"/>
      <c r="E116" s="147" t="s">
        <v>94</v>
      </c>
      <c r="F116" s="148">
        <f ca="1">IFERROR(_xludf.SWITCH(E116,"AR",Dados!$C$15,"EXTERNA",Dados!$C$16,"IMPERMEAB",Dados!$C$17,0),0)</f>
        <v>0</v>
      </c>
      <c r="G116" s="149">
        <f>IF(I116=0,0,IFERROR(_xludf.SWITCH(C116,"AREA",(D116*Dados!$C$11)*POWER(8/MAX(F116,0.01),0.4)*F116,"8HT",8*Dados!$C$11,"16HT",16*Dados!$C$11,"24HT",24*Dados!$C$11,"2HT",2*Dados!$C$11,"HT_H",Dados!$C$20*Dados!$C$11,"DESLOC_TRT",#REF!*#REF!*#REF!,"AOP",MIN((3*Dados!$C$11)+(0.001*Dados!$C$11*#REF!),16*Dados!$C$11),"LCE",(3*Dados!$C$11)+(0.01*Dados!$C$11*F116),"LCT",(2.7*Dados!$C$11)+(0.007*Dados!$C$11*F116),"RTA",MIN((3*Dados!$C$11)+(0.01*Dados!$C$11*F116)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116),90*Dados!$C$11)+#REF!,"LTVP",MIN((6*Dados!$C$11)+(0.01*Dados!$C$11*F116),90*Dados!$C$11)+#REF!,"LAI",0.6*Dados!$C$11*#REF!,"PAB",0.002*Dados!$C$11*F116,"AFO",0.02*Dados!$C$11*Dados!$C$20,"AVE",1.3*Dados!$C$11*Dados!$C$20,"AVG",(0.2*Dados!$C$11*Dados!$C$20)+(1*Dados!$C$11*#REF!),"AVS",0.4*Dados!$C$11*Dados!$C$20,"AVC",1.3*Dados!$C$11*Dados!$C$20,0),0))</f>
        <v>0</v>
      </c>
      <c r="H116" s="150">
        <f t="shared" si="3"/>
        <v>0</v>
      </c>
      <c r="I116" s="151">
        <v>0</v>
      </c>
      <c r="J116" s="34" t="e">
        <f t="shared" ca="1" si="4"/>
        <v>#NAME?</v>
      </c>
      <c r="K116" s="55"/>
      <c r="L116" s="55"/>
      <c r="M116" s="55"/>
      <c r="N116" s="56"/>
      <c r="O116" s="56"/>
      <c r="P116" s="56"/>
      <c r="Q116" s="56"/>
    </row>
    <row r="117" spans="1:17" ht="15.75" hidden="1" customHeight="1" x14ac:dyDescent="0.25">
      <c r="A117" s="24" t="s">
        <v>309</v>
      </c>
      <c r="B117" s="34" t="s">
        <v>310</v>
      </c>
      <c r="C117" s="145" t="s">
        <v>309</v>
      </c>
      <c r="D117" s="146"/>
      <c r="E117" s="147" t="s">
        <v>111</v>
      </c>
      <c r="F117" s="148">
        <f ca="1">IFERROR(_xludf.SWITCH(E117,"AR",Dados!$C$15,"EXTERNA",Dados!$C$16,"IMPERMEAB",Dados!$C$17,0),0)</f>
        <v>0</v>
      </c>
      <c r="G117" s="149">
        <f>IF(I117=0,0,IFERROR(_xludf.SWITCH(C117,"AREA",(D117*Dados!$C$11)*POWER(8/MAX(F117,0.01),0.4)*F117,"8HT",8*Dados!$C$11,"16HT",16*Dados!$C$11,"24HT",24*Dados!$C$11,"2HT",2*Dados!$C$11,"HT_H",Dados!$C$20*Dados!$C$11,"DESLOC_TRT",#REF!*#REF!*#REF!,"AOP",MIN((3*Dados!$C$11)+(0.001*Dados!$C$11*#REF!),16*Dados!$C$11),"LCE",(3*Dados!$C$11)+(0.01*Dados!$C$11*F117),"LCT",(2.7*Dados!$C$11)+(0.007*Dados!$C$11*F117),"RTA",MIN((3*Dados!$C$11)+(0.01*Dados!$C$11*F117)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117),90*Dados!$C$11)+#REF!,"LTVP",MIN((6*Dados!$C$11)+(0.01*Dados!$C$11*F117),90*Dados!$C$11)+#REF!,"LAI",0.6*Dados!$C$11*#REF!,"PAB",0.002*Dados!$C$11*F117,"AFO",0.02*Dados!$C$11*Dados!$C$20,"AVE",1.3*Dados!$C$11*Dados!$C$20,"AVG",(0.2*Dados!$C$11*Dados!$C$20)+(1*Dados!$C$11*#REF!),"AVS",0.4*Dados!$C$11*Dados!$C$20,"AVC",1.3*Dados!$C$11*Dados!$C$20,0),0))</f>
        <v>0</v>
      </c>
      <c r="H117" s="150">
        <f t="shared" si="3"/>
        <v>0</v>
      </c>
      <c r="I117" s="147">
        <v>0</v>
      </c>
      <c r="J117" s="34" t="e">
        <f t="shared" ca="1" si="4"/>
        <v>#NAME?</v>
      </c>
      <c r="K117" s="55"/>
      <c r="L117" s="55"/>
      <c r="M117" s="55"/>
      <c r="N117" s="56"/>
      <c r="O117" s="56"/>
      <c r="P117" s="56"/>
      <c r="Q117" s="56"/>
    </row>
    <row r="118" spans="1:17" ht="15.75" hidden="1" customHeight="1" x14ac:dyDescent="0.25">
      <c r="A118" s="24" t="s">
        <v>311</v>
      </c>
      <c r="B118" s="34" t="s">
        <v>312</v>
      </c>
      <c r="C118" s="145" t="s">
        <v>311</v>
      </c>
      <c r="D118" s="146"/>
      <c r="E118" s="147" t="s">
        <v>111</v>
      </c>
      <c r="F118" s="148">
        <f ca="1">IFERROR(_xludf.SWITCH(E118,"AR",Dados!$C$15,"EXTERNA",Dados!$C$16,"IMPERMEAB",Dados!$C$17,0),0)</f>
        <v>0</v>
      </c>
      <c r="G118" s="149">
        <f>IF(I118=0,0,IFERROR(_xludf.SWITCH(C118,"AREA",(D118*Dados!$C$11)*POWER(8/MAX(F118,0.01),0.4)*F118,"8HT",8*Dados!$C$11,"16HT",16*Dados!$C$11,"24HT",24*Dados!$C$11,"2HT",2*Dados!$C$11,"HT_H",Dados!$C$20*Dados!$C$11,"DESLOC_TRT",#REF!*#REF!*#REF!,"AOP",MIN((3*Dados!$C$11)+(0.001*Dados!$C$11*#REF!),16*Dados!$C$11),"LCE",(3*Dados!$C$11)+(0.01*Dados!$C$11*F118),"LCT",(2.7*Dados!$C$11)+(0.007*Dados!$C$11*F118),"RTA",MIN((3*Dados!$C$11)+(0.01*Dados!$C$11*F118)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118),90*Dados!$C$11)+#REF!,"LTVP",MIN((6*Dados!$C$11)+(0.01*Dados!$C$11*F118),90*Dados!$C$11)+#REF!,"LAI",0.6*Dados!$C$11*#REF!,"PAB",0.002*Dados!$C$11*F118,"AFO",0.02*Dados!$C$11*Dados!$C$20,"AVE",1.3*Dados!$C$11*Dados!$C$20,"AVG",(0.2*Dados!$C$11*Dados!$C$20)+(1*Dados!$C$11*#REF!),"AVS",0.4*Dados!$C$11*Dados!$C$20,"AVC",1.3*Dados!$C$11*Dados!$C$20,0),0))</f>
        <v>0</v>
      </c>
      <c r="H118" s="150">
        <f t="shared" si="3"/>
        <v>0</v>
      </c>
      <c r="I118" s="147">
        <v>0</v>
      </c>
      <c r="J118" s="34" t="e">
        <f t="shared" ca="1" si="4"/>
        <v>#NAME?</v>
      </c>
      <c r="K118" s="55"/>
      <c r="L118" s="55"/>
      <c r="M118" s="55"/>
      <c r="N118" s="56"/>
      <c r="O118" s="56"/>
      <c r="P118" s="56"/>
      <c r="Q118" s="56"/>
    </row>
    <row r="119" spans="1:17" ht="15.75" hidden="1" customHeight="1" x14ac:dyDescent="0.25">
      <c r="A119" s="24" t="s">
        <v>313</v>
      </c>
      <c r="B119" s="34" t="s">
        <v>314</v>
      </c>
      <c r="C119" s="145" t="s">
        <v>313</v>
      </c>
      <c r="D119" s="146"/>
      <c r="E119" s="147" t="s">
        <v>111</v>
      </c>
      <c r="F119" s="148">
        <f ca="1">IFERROR(_xludf.SWITCH(E119,"AR",Dados!$C$15,"EXTERNA",Dados!$C$16,"IMPERMEAB",Dados!$C$17,0),0)</f>
        <v>0</v>
      </c>
      <c r="G119" s="149">
        <f>IF(I119=0,0,IFERROR(_xludf.SWITCH(C119,"AREA",(D119*Dados!$C$11)*POWER(8/MAX(F119,0.01),0.4)*F119,"8HT",8*Dados!$C$11,"16HT",16*Dados!$C$11,"24HT",24*Dados!$C$11,"2HT",2*Dados!$C$11,"HT_H",Dados!$C$20*Dados!$C$11,"DESLOC_TRT",#REF!*#REF!*#REF!,"AOP",MIN((3*Dados!$C$11)+(0.001*Dados!$C$11*#REF!),16*Dados!$C$11),"LCE",(3*Dados!$C$11)+(0.01*Dados!$C$11*F119),"LCT",(2.7*Dados!$C$11)+(0.007*Dados!$C$11*F119),"RTA",MIN((3*Dados!$C$11)+(0.01*Dados!$C$11*F119)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119),90*Dados!$C$11)+#REF!,"LTVP",MIN((6*Dados!$C$11)+(0.01*Dados!$C$11*F119),90*Dados!$C$11)+#REF!,"LAI",0.6*Dados!$C$11*#REF!,"PAB",0.002*Dados!$C$11*F119,"AFO",0.02*Dados!$C$11*Dados!$C$20,"AVE",1.3*Dados!$C$11*Dados!$C$20,"AVG",(0.2*Dados!$C$11*Dados!$C$20)+(1*Dados!$C$11*#REF!),"AVS",0.4*Dados!$C$11*Dados!$C$20,"AVC",1.3*Dados!$C$11*Dados!$C$20,0),0))</f>
        <v>0</v>
      </c>
      <c r="H119" s="150">
        <f t="shared" si="3"/>
        <v>0</v>
      </c>
      <c r="I119" s="147">
        <v>0</v>
      </c>
      <c r="J119" s="34" t="e">
        <f t="shared" ca="1" si="4"/>
        <v>#NAME?</v>
      </c>
      <c r="K119" s="55"/>
      <c r="L119" s="55"/>
      <c r="M119" s="55"/>
      <c r="N119" s="56"/>
      <c r="O119" s="56"/>
      <c r="P119" s="56"/>
      <c r="Q119" s="56"/>
    </row>
    <row r="120" spans="1:17" ht="15.75" hidden="1" customHeight="1" x14ac:dyDescent="0.25">
      <c r="A120" s="24" t="s">
        <v>315</v>
      </c>
      <c r="B120" s="34" t="s">
        <v>316</v>
      </c>
      <c r="C120" s="145" t="s">
        <v>315</v>
      </c>
      <c r="D120" s="146"/>
      <c r="E120" s="147" t="s">
        <v>111</v>
      </c>
      <c r="F120" s="148">
        <f ca="1">IFERROR(_xludf.SWITCH(E120,"AR",Dados!$C$15,"EXTERNA",Dados!$C$16,"IMPERMEAB",Dados!$C$17,0),0)</f>
        <v>0</v>
      </c>
      <c r="G120" s="149">
        <f>IF(I120=0,0,IFERROR(_xludf.SWITCH(C120,"AREA",(D120*Dados!$C$11)*POWER(8/MAX(F120,0.01),0.4)*F120,"8HT",8*Dados!$C$11,"16HT",16*Dados!$C$11,"24HT",24*Dados!$C$11,"2HT",2*Dados!$C$11,"HT_H",Dados!$C$20*Dados!$C$11,"DESLOC_TRT",#REF!*#REF!*#REF!,"AOP",MIN((3*Dados!$C$11)+(0.001*Dados!$C$11*#REF!),16*Dados!$C$11),"LCE",(3*Dados!$C$11)+(0.01*Dados!$C$11*F120),"LCT",(2.7*Dados!$C$11)+(0.007*Dados!$C$11*F120),"RTA",MIN((3*Dados!$C$11)+(0.01*Dados!$C$11*F120),(16*Dados!$C$11)+#REF!),"RVP",(4*Dados!$C$11)+#REF!,"REC",(6*Dados!$C$11)+#REF!,"RFO",(3*Dados!$C$11)+#REF!,"RFM",(4*Dados!$C$11)+#REF!,"ETE",1.2*Dados!$C$11,"ETG",(2.7*Dados!$C$11)+(0.035*Dados!$C$11*#REF!),"APC",MIN((3*Dados!$C$11)+(0.01*#REF!),11*Dados!$C$11),"PLO",MIN((1.35*Dados!$C$11)+(0.01*#REF!),15*Dados!$C$11),"PTC",(Dados!$C$20*Dados!$C$11)+#REF!,"LCB",(6*Dados!$C$11)+#REF!,"LAA",(6*Dados!$C$11)+#REF!,"LTS",(6*Dados!$C$11)+#REF!,"LAE",MIN((6*Dados!$C$11)+(0.01*Dados!$C$11*F120),90*Dados!$C$11)+#REF!,"LTVP",MIN((6*Dados!$C$11)+(0.01*Dados!$C$11*F120),90*Dados!$C$11)+#REF!,"LAI",0.6*Dados!$C$11*#REF!,"PAB",0.002*Dados!$C$11*F120,"AFO",0.02*Dados!$C$11*Dados!$C$20,"AVE",1.3*Dados!$C$11*Dados!$C$20,"AVG",(0.2*Dados!$C$11*Dados!$C$20)+(1*Dados!$C$11*#REF!),"AVS",0.4*Dados!$C$11*Dados!$C$20,"AVC",1.3*Dados!$C$11*Dados!$C$20,0),0))</f>
        <v>0</v>
      </c>
      <c r="H120" s="150">
        <f t="shared" si="3"/>
        <v>0</v>
      </c>
      <c r="I120" s="147">
        <v>0</v>
      </c>
      <c r="J120" s="34" t="e">
        <f t="shared" ca="1" si="4"/>
        <v>#NAME?</v>
      </c>
      <c r="K120" s="55"/>
      <c r="L120" s="55"/>
      <c r="M120" s="55"/>
      <c r="N120" s="56"/>
      <c r="O120" s="56"/>
      <c r="P120" s="56"/>
      <c r="Q120" s="56"/>
    </row>
    <row r="121" spans="1:17" ht="15.75" hidden="1" customHeight="1" x14ac:dyDescent="0.25">
      <c r="A121" s="18"/>
      <c r="D121" s="144"/>
      <c r="G121" s="55"/>
      <c r="H121" s="18"/>
      <c r="I121" s="18"/>
      <c r="J121" s="18"/>
      <c r="K121" s="55"/>
      <c r="L121" s="55"/>
      <c r="M121" s="55"/>
      <c r="N121" s="56"/>
      <c r="O121" s="56"/>
      <c r="P121" s="56"/>
      <c r="Q121" s="56"/>
    </row>
    <row r="122" spans="1:17" ht="15.75" customHeight="1" x14ac:dyDescent="0.25">
      <c r="A122" s="18"/>
      <c r="D122" s="144"/>
      <c r="G122" s="55"/>
      <c r="H122" s="18"/>
      <c r="I122" s="18"/>
      <c r="J122" s="18"/>
      <c r="K122" s="55"/>
      <c r="L122" s="55"/>
      <c r="M122" s="55"/>
      <c r="N122" s="56"/>
      <c r="O122" s="56"/>
      <c r="P122" s="56"/>
      <c r="Q122" s="56"/>
    </row>
    <row r="123" spans="1:17" ht="15.75" customHeight="1" x14ac:dyDescent="0.25">
      <c r="A123" s="18"/>
      <c r="D123" s="144"/>
      <c r="G123" s="56"/>
      <c r="K123" s="56"/>
      <c r="L123" s="56"/>
      <c r="M123" s="56"/>
      <c r="N123" s="56"/>
      <c r="O123" s="56"/>
      <c r="P123" s="56"/>
      <c r="Q123" s="56"/>
    </row>
    <row r="124" spans="1:17" ht="15.75" customHeight="1" x14ac:dyDescent="0.25">
      <c r="A124" s="18"/>
      <c r="D124" s="144"/>
      <c r="G124" s="56"/>
      <c r="K124" s="56"/>
      <c r="L124" s="56"/>
      <c r="M124" s="56"/>
      <c r="N124" s="56"/>
      <c r="O124" s="56"/>
      <c r="P124" s="56"/>
      <c r="Q124" s="56"/>
    </row>
    <row r="125" spans="1:17" ht="15.75" customHeight="1" x14ac:dyDescent="0.25">
      <c r="A125" s="18"/>
      <c r="D125" s="144"/>
      <c r="G125" s="56"/>
      <c r="K125" s="56"/>
      <c r="L125" s="56"/>
      <c r="M125" s="56"/>
      <c r="N125" s="56"/>
      <c r="O125" s="56"/>
      <c r="P125" s="56"/>
      <c r="Q125" s="56"/>
    </row>
    <row r="126" spans="1:17" ht="15.75" customHeight="1" x14ac:dyDescent="0.25">
      <c r="A126" s="18"/>
      <c r="D126" s="144"/>
      <c r="G126" s="56"/>
      <c r="K126" s="56"/>
      <c r="L126" s="56"/>
      <c r="M126" s="56"/>
      <c r="N126" s="56"/>
      <c r="O126" s="56"/>
      <c r="P126" s="56"/>
      <c r="Q126" s="56"/>
    </row>
    <row r="127" spans="1:17" ht="15.75" customHeight="1" x14ac:dyDescent="0.25">
      <c r="A127" s="18"/>
      <c r="D127" s="144"/>
      <c r="G127" s="56"/>
      <c r="K127" s="56"/>
      <c r="L127" s="56"/>
      <c r="M127" s="56"/>
      <c r="N127" s="56"/>
      <c r="O127" s="56"/>
      <c r="P127" s="56"/>
      <c r="Q127" s="56"/>
    </row>
    <row r="128" spans="1:17" ht="15.75" customHeight="1" x14ac:dyDescent="0.25">
      <c r="A128" s="18"/>
      <c r="D128" s="144"/>
      <c r="G128" s="56"/>
      <c r="K128" s="56"/>
      <c r="L128" s="56"/>
      <c r="M128" s="56"/>
      <c r="N128" s="56"/>
      <c r="O128" s="56"/>
      <c r="P128" s="56"/>
      <c r="Q128" s="56"/>
    </row>
    <row r="129" spans="1:17" ht="15.75" customHeight="1" x14ac:dyDescent="0.25">
      <c r="A129" s="18"/>
      <c r="D129" s="144"/>
      <c r="G129" s="56"/>
      <c r="K129" s="56"/>
      <c r="L129" s="56"/>
      <c r="M129" s="56"/>
      <c r="N129" s="56"/>
      <c r="O129" s="56"/>
      <c r="P129" s="56"/>
      <c r="Q129" s="56"/>
    </row>
    <row r="130" spans="1:17" ht="15.75" customHeight="1" x14ac:dyDescent="0.25">
      <c r="A130" s="18"/>
      <c r="D130" s="144"/>
      <c r="G130" s="56"/>
      <c r="K130" s="56"/>
      <c r="L130" s="56"/>
      <c r="M130" s="56"/>
      <c r="N130" s="56"/>
      <c r="O130" s="56"/>
      <c r="P130" s="56"/>
      <c r="Q130" s="56"/>
    </row>
    <row r="131" spans="1:17" ht="15.75" customHeight="1" x14ac:dyDescent="0.25">
      <c r="A131" s="18"/>
      <c r="D131" s="144"/>
      <c r="G131" s="56"/>
      <c r="K131" s="56"/>
      <c r="L131" s="56"/>
      <c r="M131" s="56"/>
      <c r="N131" s="56"/>
      <c r="O131" s="56"/>
      <c r="P131" s="56"/>
      <c r="Q131" s="56"/>
    </row>
    <row r="132" spans="1:17" ht="15.75" customHeight="1" x14ac:dyDescent="0.25">
      <c r="A132" s="18"/>
      <c r="D132" s="144"/>
      <c r="G132" s="56"/>
      <c r="K132" s="56"/>
      <c r="L132" s="56"/>
      <c r="M132" s="56"/>
      <c r="N132" s="56"/>
      <c r="O132" s="56"/>
      <c r="P132" s="56"/>
      <c r="Q132" s="56"/>
    </row>
    <row r="133" spans="1:17" ht="15.75" customHeight="1" x14ac:dyDescent="0.25">
      <c r="A133" s="18"/>
      <c r="D133" s="144"/>
      <c r="G133" s="56"/>
      <c r="K133" s="56"/>
      <c r="L133" s="56"/>
      <c r="M133" s="56"/>
      <c r="N133" s="56"/>
      <c r="O133" s="56"/>
      <c r="P133" s="56"/>
      <c r="Q133" s="56"/>
    </row>
    <row r="134" spans="1:17" ht="15.75" customHeight="1" x14ac:dyDescent="0.25">
      <c r="A134" s="18"/>
      <c r="D134" s="144"/>
      <c r="G134" s="56"/>
      <c r="K134" s="56"/>
      <c r="L134" s="56"/>
      <c r="M134" s="56"/>
      <c r="N134" s="56"/>
      <c r="O134" s="56"/>
      <c r="P134" s="56"/>
      <c r="Q134" s="56"/>
    </row>
    <row r="135" spans="1:17" ht="15.75" customHeight="1" x14ac:dyDescent="0.25">
      <c r="A135" s="18"/>
      <c r="D135" s="144"/>
      <c r="G135" s="56"/>
      <c r="H135" s="152"/>
      <c r="K135" s="56"/>
      <c r="L135" s="56"/>
      <c r="M135" s="56"/>
      <c r="N135" s="56"/>
      <c r="O135" s="56"/>
      <c r="P135" s="56"/>
      <c r="Q135" s="56"/>
    </row>
    <row r="136" spans="1:17" ht="15.75" customHeight="1" x14ac:dyDescent="0.25">
      <c r="A136" s="18"/>
      <c r="D136" s="144"/>
      <c r="G136" s="56"/>
      <c r="H136" s="152"/>
      <c r="K136" s="56"/>
      <c r="L136" s="56"/>
      <c r="M136" s="56"/>
      <c r="N136" s="56"/>
      <c r="O136" s="56"/>
      <c r="P136" s="56"/>
      <c r="Q136" s="56"/>
    </row>
    <row r="137" spans="1:17" ht="15.75" customHeight="1" x14ac:dyDescent="0.25">
      <c r="A137" s="18"/>
      <c r="D137" s="144"/>
      <c r="G137" s="56"/>
      <c r="H137" s="152"/>
      <c r="K137" s="56"/>
      <c r="L137" s="56"/>
      <c r="M137" s="56"/>
      <c r="N137" s="56"/>
      <c r="O137" s="56"/>
      <c r="P137" s="56"/>
      <c r="Q137" s="56"/>
    </row>
    <row r="138" spans="1:17" ht="15.75" customHeight="1" x14ac:dyDescent="0.25">
      <c r="A138" s="18"/>
      <c r="D138" s="144"/>
      <c r="G138" s="56"/>
      <c r="H138" s="152"/>
      <c r="K138" s="56"/>
      <c r="L138" s="56"/>
      <c r="M138" s="56"/>
      <c r="N138" s="56"/>
      <c r="O138" s="56"/>
      <c r="P138" s="56"/>
      <c r="Q138" s="56"/>
    </row>
    <row r="139" spans="1:17" ht="15.75" customHeight="1" x14ac:dyDescent="0.25">
      <c r="A139" s="18"/>
      <c r="D139" s="144"/>
      <c r="G139" s="56"/>
      <c r="H139" s="152"/>
      <c r="K139" s="56"/>
      <c r="L139" s="56"/>
      <c r="M139" s="56"/>
      <c r="N139" s="56"/>
      <c r="O139" s="56"/>
      <c r="P139" s="56"/>
      <c r="Q139" s="56"/>
    </row>
    <row r="140" spans="1:17" ht="15.75" customHeight="1" x14ac:dyDescent="0.25">
      <c r="A140" s="18"/>
      <c r="D140" s="144"/>
      <c r="G140" s="56"/>
      <c r="H140" s="152"/>
      <c r="K140" s="56"/>
      <c r="L140" s="56"/>
      <c r="M140" s="56"/>
      <c r="N140" s="56"/>
      <c r="O140" s="56"/>
      <c r="P140" s="56"/>
      <c r="Q140" s="56"/>
    </row>
    <row r="141" spans="1:17" ht="15.75" customHeight="1" x14ac:dyDescent="0.25">
      <c r="A141" s="18"/>
      <c r="D141" s="144"/>
      <c r="G141" s="56"/>
      <c r="H141" s="152"/>
      <c r="K141" s="56"/>
      <c r="L141" s="56"/>
      <c r="M141" s="56"/>
      <c r="N141" s="56"/>
      <c r="O141" s="56"/>
      <c r="P141" s="56"/>
      <c r="Q141" s="56"/>
    </row>
    <row r="142" spans="1:17" ht="15.75" customHeight="1" x14ac:dyDescent="0.25">
      <c r="A142" s="18"/>
      <c r="D142" s="144"/>
      <c r="G142" s="56"/>
      <c r="H142" s="152"/>
      <c r="K142" s="56"/>
      <c r="L142" s="56"/>
      <c r="M142" s="56"/>
      <c r="N142" s="56"/>
      <c r="O142" s="56"/>
      <c r="P142" s="56"/>
      <c r="Q142" s="56"/>
    </row>
    <row r="143" spans="1:17" ht="15.75" customHeight="1" x14ac:dyDescent="0.25">
      <c r="A143" s="18"/>
      <c r="D143" s="144"/>
      <c r="G143" s="56"/>
      <c r="H143" s="152"/>
      <c r="K143" s="56"/>
      <c r="L143" s="56"/>
      <c r="M143" s="56"/>
      <c r="N143" s="56"/>
      <c r="O143" s="56"/>
      <c r="P143" s="56"/>
      <c r="Q143" s="56"/>
    </row>
    <row r="144" spans="1:17" ht="15.75" customHeight="1" x14ac:dyDescent="0.25">
      <c r="A144" s="18"/>
      <c r="D144" s="144"/>
      <c r="G144" s="56"/>
      <c r="H144" s="152"/>
      <c r="K144" s="56"/>
      <c r="L144" s="56"/>
      <c r="M144" s="56"/>
      <c r="N144" s="56"/>
      <c r="O144" s="56"/>
      <c r="P144" s="56"/>
      <c r="Q144" s="56"/>
    </row>
    <row r="145" spans="1:17" ht="15.75" customHeight="1" x14ac:dyDescent="0.25">
      <c r="A145" s="18"/>
      <c r="D145" s="144"/>
      <c r="G145" s="56"/>
      <c r="H145" s="152"/>
      <c r="K145" s="56"/>
      <c r="L145" s="56"/>
      <c r="M145" s="56"/>
      <c r="N145" s="56"/>
      <c r="O145" s="56"/>
      <c r="P145" s="56"/>
      <c r="Q145" s="56"/>
    </row>
    <row r="146" spans="1:17" ht="15.75" customHeight="1" x14ac:dyDescent="0.25">
      <c r="A146" s="18"/>
      <c r="D146" s="144"/>
      <c r="G146" s="56"/>
      <c r="H146" s="152"/>
      <c r="K146" s="56"/>
      <c r="L146" s="56"/>
      <c r="M146" s="56"/>
      <c r="N146" s="56"/>
      <c r="O146" s="56"/>
      <c r="P146" s="56"/>
      <c r="Q146" s="56"/>
    </row>
    <row r="147" spans="1:17" ht="15.75" customHeight="1" x14ac:dyDescent="0.25">
      <c r="A147" s="18"/>
      <c r="D147" s="144"/>
      <c r="G147" s="56"/>
      <c r="H147" s="152"/>
      <c r="K147" s="56"/>
      <c r="L147" s="56"/>
      <c r="M147" s="56"/>
      <c r="N147" s="56"/>
      <c r="O147" s="56"/>
      <c r="P147" s="56"/>
      <c r="Q147" s="56"/>
    </row>
    <row r="148" spans="1:17" ht="15.75" customHeight="1" x14ac:dyDescent="0.25">
      <c r="A148" s="18"/>
      <c r="D148" s="144"/>
      <c r="G148" s="56"/>
      <c r="H148" s="152"/>
      <c r="K148" s="56"/>
      <c r="L148" s="56"/>
      <c r="M148" s="56"/>
      <c r="N148" s="56"/>
      <c r="O148" s="56"/>
      <c r="P148" s="56"/>
      <c r="Q148" s="56"/>
    </row>
    <row r="149" spans="1:17" ht="15.75" customHeight="1" x14ac:dyDescent="0.25">
      <c r="A149" s="18"/>
      <c r="D149" s="144"/>
      <c r="G149" s="56"/>
      <c r="H149" s="152"/>
      <c r="K149" s="56"/>
      <c r="L149" s="56"/>
      <c r="M149" s="56"/>
      <c r="N149" s="56"/>
      <c r="O149" s="56"/>
      <c r="P149" s="56"/>
      <c r="Q149" s="56"/>
    </row>
    <row r="150" spans="1:17" ht="15.75" customHeight="1" x14ac:dyDescent="0.25">
      <c r="A150" s="18"/>
      <c r="D150" s="144"/>
      <c r="G150" s="56"/>
      <c r="H150" s="152"/>
      <c r="K150" s="56"/>
      <c r="L150" s="56"/>
      <c r="M150" s="56"/>
      <c r="N150" s="56"/>
      <c r="O150" s="56"/>
      <c r="P150" s="56"/>
      <c r="Q150" s="56"/>
    </row>
    <row r="151" spans="1:17" ht="15.75" customHeight="1" x14ac:dyDescent="0.25">
      <c r="A151" s="18"/>
      <c r="D151" s="144"/>
      <c r="G151" s="56"/>
      <c r="H151" s="152"/>
      <c r="K151" s="56"/>
      <c r="L151" s="56"/>
      <c r="M151" s="56"/>
      <c r="N151" s="56"/>
      <c r="O151" s="56"/>
      <c r="P151" s="56"/>
      <c r="Q151" s="56"/>
    </row>
    <row r="152" spans="1:17" ht="15.75" customHeight="1" x14ac:dyDescent="0.25">
      <c r="A152" s="18"/>
      <c r="D152" s="144"/>
      <c r="G152" s="56"/>
      <c r="H152" s="152"/>
      <c r="K152" s="56"/>
      <c r="L152" s="56"/>
      <c r="M152" s="56"/>
      <c r="N152" s="56"/>
      <c r="O152" s="56"/>
      <c r="P152" s="56"/>
      <c r="Q152" s="56"/>
    </row>
    <row r="153" spans="1:17" ht="15.75" customHeight="1" x14ac:dyDescent="0.25">
      <c r="A153" s="18"/>
      <c r="D153" s="144"/>
      <c r="G153" s="56"/>
      <c r="H153" s="152"/>
      <c r="K153" s="56"/>
      <c r="L153" s="56"/>
      <c r="M153" s="56"/>
      <c r="N153" s="56"/>
      <c r="O153" s="56"/>
      <c r="P153" s="56"/>
      <c r="Q153" s="56"/>
    </row>
    <row r="154" spans="1:17" ht="15.75" customHeight="1" x14ac:dyDescent="0.25">
      <c r="A154" s="18"/>
      <c r="D154" s="144"/>
      <c r="G154" s="56"/>
      <c r="H154" s="152"/>
      <c r="K154" s="56"/>
      <c r="L154" s="56"/>
      <c r="M154" s="56"/>
      <c r="N154" s="56"/>
      <c r="O154" s="56"/>
      <c r="P154" s="56"/>
      <c r="Q154" s="56"/>
    </row>
    <row r="155" spans="1:17" ht="15.75" customHeight="1" x14ac:dyDescent="0.25">
      <c r="A155" s="18"/>
      <c r="D155" s="144"/>
      <c r="G155" s="56"/>
      <c r="H155" s="152"/>
      <c r="K155" s="56"/>
      <c r="L155" s="56"/>
      <c r="M155" s="56"/>
      <c r="N155" s="56"/>
      <c r="O155" s="56"/>
      <c r="P155" s="56"/>
      <c r="Q155" s="56"/>
    </row>
    <row r="156" spans="1:17" ht="15.75" customHeight="1" x14ac:dyDescent="0.25">
      <c r="A156" s="18"/>
      <c r="D156" s="144"/>
      <c r="G156" s="56"/>
      <c r="H156" s="152"/>
      <c r="K156" s="56"/>
      <c r="L156" s="56"/>
      <c r="M156" s="56"/>
      <c r="N156" s="56"/>
      <c r="O156" s="56"/>
      <c r="P156" s="56"/>
      <c r="Q156" s="56"/>
    </row>
    <row r="157" spans="1:17" ht="15.75" customHeight="1" x14ac:dyDescent="0.25">
      <c r="A157" s="18"/>
      <c r="D157" s="144"/>
      <c r="G157" s="56"/>
      <c r="H157" s="152"/>
      <c r="K157" s="56"/>
      <c r="L157" s="56"/>
      <c r="M157" s="56"/>
      <c r="N157" s="56"/>
      <c r="O157" s="56"/>
      <c r="P157" s="56"/>
      <c r="Q157" s="56"/>
    </row>
    <row r="158" spans="1:17" ht="15.75" customHeight="1" x14ac:dyDescent="0.25">
      <c r="A158" s="18"/>
      <c r="D158" s="144"/>
      <c r="G158" s="56"/>
      <c r="H158" s="152"/>
      <c r="K158" s="56"/>
      <c r="L158" s="56"/>
      <c r="M158" s="56"/>
      <c r="N158" s="56"/>
      <c r="O158" s="56"/>
      <c r="P158" s="56"/>
      <c r="Q158" s="56"/>
    </row>
    <row r="159" spans="1:17" ht="15.75" customHeight="1" x14ac:dyDescent="0.25">
      <c r="A159" s="18"/>
      <c r="D159" s="144"/>
      <c r="G159" s="56"/>
      <c r="H159" s="152"/>
      <c r="K159" s="56"/>
      <c r="L159" s="56"/>
      <c r="M159" s="56"/>
      <c r="N159" s="56"/>
      <c r="O159" s="56"/>
      <c r="P159" s="56"/>
      <c r="Q159" s="56"/>
    </row>
    <row r="160" spans="1:17" ht="15.75" customHeight="1" x14ac:dyDescent="0.25">
      <c r="A160" s="18"/>
      <c r="D160" s="144"/>
      <c r="G160" s="56"/>
      <c r="H160" s="152"/>
      <c r="K160" s="56"/>
      <c r="L160" s="56"/>
      <c r="M160" s="56"/>
      <c r="N160" s="56"/>
      <c r="O160" s="56"/>
      <c r="P160" s="56"/>
      <c r="Q160" s="56"/>
    </row>
    <row r="161" spans="1:17" ht="15.75" customHeight="1" x14ac:dyDescent="0.25">
      <c r="A161" s="18"/>
      <c r="D161" s="144"/>
      <c r="G161" s="56"/>
      <c r="H161" s="152"/>
      <c r="K161" s="56"/>
      <c r="L161" s="56"/>
      <c r="M161" s="56"/>
      <c r="N161" s="56"/>
      <c r="O161" s="56"/>
      <c r="P161" s="56"/>
      <c r="Q161" s="56"/>
    </row>
    <row r="162" spans="1:17" ht="15.75" customHeight="1" x14ac:dyDescent="0.25">
      <c r="A162" s="18"/>
      <c r="D162" s="144"/>
      <c r="G162" s="56"/>
      <c r="H162" s="152"/>
      <c r="K162" s="56"/>
      <c r="L162" s="56"/>
      <c r="M162" s="56"/>
      <c r="N162" s="56"/>
      <c r="O162" s="56"/>
      <c r="P162" s="56"/>
      <c r="Q162" s="56"/>
    </row>
    <row r="163" spans="1:17" ht="15.75" customHeight="1" x14ac:dyDescent="0.25">
      <c r="A163" s="18"/>
      <c r="D163" s="144"/>
      <c r="G163" s="56"/>
      <c r="H163" s="152"/>
      <c r="K163" s="56"/>
      <c r="L163" s="56"/>
      <c r="M163" s="56"/>
      <c r="N163" s="56"/>
      <c r="O163" s="56"/>
      <c r="P163" s="56"/>
      <c r="Q163" s="56"/>
    </row>
    <row r="164" spans="1:17" ht="15.75" customHeight="1" x14ac:dyDescent="0.25">
      <c r="A164" s="18"/>
      <c r="D164" s="144"/>
      <c r="G164" s="56"/>
      <c r="H164" s="152"/>
      <c r="K164" s="56"/>
      <c r="L164" s="56"/>
      <c r="M164" s="56"/>
      <c r="N164" s="56"/>
      <c r="O164" s="56"/>
      <c r="P164" s="56"/>
      <c r="Q164" s="56"/>
    </row>
    <row r="165" spans="1:17" ht="15.75" customHeight="1" x14ac:dyDescent="0.25">
      <c r="A165" s="18"/>
      <c r="D165" s="144"/>
      <c r="G165" s="56"/>
      <c r="H165" s="152"/>
      <c r="K165" s="56"/>
      <c r="L165" s="56"/>
      <c r="M165" s="56"/>
      <c r="N165" s="56"/>
      <c r="O165" s="56"/>
      <c r="P165" s="56"/>
      <c r="Q165" s="56"/>
    </row>
    <row r="166" spans="1:17" ht="15.75" customHeight="1" x14ac:dyDescent="0.25">
      <c r="A166" s="18"/>
      <c r="D166" s="144"/>
      <c r="G166" s="56"/>
      <c r="H166" s="152"/>
      <c r="K166" s="56"/>
      <c r="L166" s="56"/>
      <c r="M166" s="56"/>
      <c r="N166" s="56"/>
      <c r="O166" s="56"/>
      <c r="P166" s="56"/>
      <c r="Q166" s="56"/>
    </row>
    <row r="167" spans="1:17" ht="15.75" customHeight="1" x14ac:dyDescent="0.25">
      <c r="A167" s="18"/>
      <c r="D167" s="144"/>
      <c r="G167" s="56"/>
      <c r="H167" s="152"/>
      <c r="K167" s="56"/>
      <c r="L167" s="56"/>
      <c r="M167" s="56"/>
      <c r="N167" s="56"/>
      <c r="O167" s="56"/>
      <c r="P167" s="56"/>
      <c r="Q167" s="56"/>
    </row>
    <row r="168" spans="1:17" ht="15.75" customHeight="1" x14ac:dyDescent="0.25">
      <c r="A168" s="18"/>
      <c r="D168" s="144"/>
      <c r="G168" s="56"/>
      <c r="H168" s="152"/>
      <c r="K168" s="56"/>
      <c r="L168" s="56"/>
      <c r="M168" s="56"/>
      <c r="N168" s="56"/>
      <c r="O168" s="56"/>
      <c r="P168" s="56"/>
      <c r="Q168" s="56"/>
    </row>
    <row r="169" spans="1:17" ht="15.75" customHeight="1" x14ac:dyDescent="0.25">
      <c r="A169" s="18"/>
      <c r="D169" s="144"/>
      <c r="G169" s="56"/>
      <c r="H169" s="152"/>
      <c r="K169" s="56"/>
      <c r="L169" s="56"/>
      <c r="M169" s="56"/>
      <c r="N169" s="56"/>
      <c r="O169" s="56"/>
      <c r="P169" s="56"/>
      <c r="Q169" s="56"/>
    </row>
    <row r="170" spans="1:17" ht="15.75" customHeight="1" x14ac:dyDescent="0.25">
      <c r="A170" s="18"/>
      <c r="D170" s="144"/>
      <c r="G170" s="56"/>
      <c r="H170" s="152"/>
      <c r="K170" s="56"/>
      <c r="L170" s="56"/>
      <c r="M170" s="56"/>
      <c r="N170" s="56"/>
      <c r="O170" s="56"/>
      <c r="P170" s="56"/>
      <c r="Q170" s="56"/>
    </row>
    <row r="171" spans="1:17" ht="15.75" customHeight="1" x14ac:dyDescent="0.25">
      <c r="A171" s="18"/>
      <c r="D171" s="144"/>
      <c r="G171" s="56"/>
      <c r="H171" s="152"/>
      <c r="K171" s="56"/>
      <c r="L171" s="56"/>
      <c r="M171" s="56"/>
      <c r="N171" s="56"/>
      <c r="O171" s="56"/>
      <c r="P171" s="56"/>
      <c r="Q171" s="56"/>
    </row>
    <row r="172" spans="1:17" ht="15.75" customHeight="1" x14ac:dyDescent="0.25">
      <c r="A172" s="18"/>
      <c r="D172" s="144"/>
      <c r="G172" s="56"/>
      <c r="H172" s="152"/>
      <c r="K172" s="56"/>
      <c r="L172" s="56"/>
      <c r="M172" s="56"/>
      <c r="N172" s="56"/>
      <c r="O172" s="56"/>
      <c r="P172" s="56"/>
      <c r="Q172" s="56"/>
    </row>
    <row r="173" spans="1:17" ht="15.75" customHeight="1" x14ac:dyDescent="0.25">
      <c r="A173" s="18"/>
      <c r="D173" s="144"/>
      <c r="G173" s="56"/>
      <c r="H173" s="152"/>
      <c r="K173" s="56"/>
      <c r="L173" s="56"/>
      <c r="M173" s="56"/>
      <c r="N173" s="56"/>
      <c r="O173" s="56"/>
      <c r="P173" s="56"/>
      <c r="Q173" s="56"/>
    </row>
    <row r="174" spans="1:17" ht="15.75" customHeight="1" x14ac:dyDescent="0.25">
      <c r="A174" s="18"/>
      <c r="D174" s="144"/>
      <c r="G174" s="56"/>
      <c r="H174" s="152"/>
      <c r="K174" s="56"/>
      <c r="L174" s="56"/>
      <c r="M174" s="56"/>
      <c r="N174" s="56"/>
      <c r="O174" s="56"/>
      <c r="P174" s="56"/>
      <c r="Q174" s="56"/>
    </row>
    <row r="175" spans="1:17" ht="15.75" customHeight="1" x14ac:dyDescent="0.25">
      <c r="A175" s="18"/>
      <c r="D175" s="144"/>
      <c r="G175" s="56"/>
      <c r="H175" s="152"/>
      <c r="K175" s="56"/>
      <c r="L175" s="56"/>
      <c r="M175" s="56"/>
      <c r="N175" s="56"/>
      <c r="O175" s="56"/>
      <c r="P175" s="56"/>
      <c r="Q175" s="56"/>
    </row>
    <row r="176" spans="1:17" ht="15.75" customHeight="1" x14ac:dyDescent="0.25">
      <c r="A176" s="18"/>
      <c r="D176" s="144"/>
      <c r="G176" s="56"/>
      <c r="H176" s="152"/>
      <c r="K176" s="56"/>
      <c r="L176" s="56"/>
      <c r="M176" s="56"/>
      <c r="N176" s="56"/>
      <c r="O176" s="56"/>
      <c r="P176" s="56"/>
      <c r="Q176" s="56"/>
    </row>
    <row r="177" spans="1:17" ht="15.75" customHeight="1" x14ac:dyDescent="0.25">
      <c r="A177" s="18"/>
      <c r="D177" s="144"/>
      <c r="G177" s="56"/>
      <c r="H177" s="152"/>
      <c r="K177" s="56"/>
      <c r="L177" s="56"/>
      <c r="M177" s="56"/>
      <c r="N177" s="56"/>
      <c r="O177" s="56"/>
      <c r="P177" s="56"/>
      <c r="Q177" s="56"/>
    </row>
    <row r="178" spans="1:17" ht="15.75" customHeight="1" x14ac:dyDescent="0.25">
      <c r="A178" s="18"/>
      <c r="D178" s="144"/>
      <c r="G178" s="56"/>
      <c r="H178" s="152"/>
      <c r="K178" s="56"/>
      <c r="L178" s="56"/>
      <c r="M178" s="56"/>
      <c r="N178" s="56"/>
      <c r="O178" s="56"/>
      <c r="P178" s="56"/>
      <c r="Q178" s="56"/>
    </row>
    <row r="179" spans="1:17" ht="15.75" customHeight="1" x14ac:dyDescent="0.25">
      <c r="A179" s="18"/>
      <c r="D179" s="144"/>
      <c r="G179" s="56"/>
      <c r="H179" s="152"/>
      <c r="K179" s="56"/>
      <c r="L179" s="56"/>
      <c r="M179" s="56"/>
      <c r="N179" s="56"/>
      <c r="O179" s="56"/>
      <c r="P179" s="56"/>
      <c r="Q179" s="56"/>
    </row>
    <row r="180" spans="1:17" ht="15.75" customHeight="1" x14ac:dyDescent="0.25">
      <c r="A180" s="18"/>
      <c r="D180" s="144"/>
      <c r="G180" s="56"/>
      <c r="H180" s="152"/>
      <c r="K180" s="56"/>
      <c r="L180" s="56"/>
      <c r="M180" s="56"/>
      <c r="N180" s="56"/>
      <c r="O180" s="56"/>
      <c r="P180" s="56"/>
      <c r="Q180" s="56"/>
    </row>
    <row r="181" spans="1:17" ht="15.75" customHeight="1" x14ac:dyDescent="0.25">
      <c r="A181" s="18"/>
      <c r="D181" s="144"/>
      <c r="G181" s="56"/>
      <c r="H181" s="152"/>
      <c r="K181" s="56"/>
      <c r="L181" s="56"/>
      <c r="M181" s="56"/>
      <c r="N181" s="56"/>
      <c r="O181" s="56"/>
      <c r="P181" s="56"/>
      <c r="Q181" s="56"/>
    </row>
    <row r="182" spans="1:17" ht="15.75" customHeight="1" x14ac:dyDescent="0.25">
      <c r="A182" s="18"/>
      <c r="D182" s="144"/>
      <c r="G182" s="56"/>
      <c r="H182" s="152"/>
      <c r="K182" s="56"/>
      <c r="L182" s="56"/>
      <c r="M182" s="56"/>
      <c r="N182" s="56"/>
      <c r="O182" s="56"/>
      <c r="P182" s="56"/>
      <c r="Q182" s="56"/>
    </row>
    <row r="183" spans="1:17" ht="15.75" customHeight="1" x14ac:dyDescent="0.25">
      <c r="A183" s="18"/>
      <c r="D183" s="144"/>
      <c r="G183" s="56"/>
      <c r="H183" s="152"/>
      <c r="K183" s="56"/>
      <c r="L183" s="56"/>
      <c r="M183" s="56"/>
      <c r="N183" s="56"/>
      <c r="O183" s="56"/>
      <c r="P183" s="56"/>
      <c r="Q183" s="56"/>
    </row>
    <row r="184" spans="1:17" ht="15.75" customHeight="1" x14ac:dyDescent="0.25">
      <c r="A184" s="18"/>
      <c r="D184" s="144"/>
      <c r="G184" s="56"/>
      <c r="H184" s="152"/>
      <c r="K184" s="56"/>
      <c r="L184" s="56"/>
      <c r="M184" s="56"/>
      <c r="N184" s="56"/>
      <c r="O184" s="56"/>
      <c r="P184" s="56"/>
      <c r="Q184" s="56"/>
    </row>
    <row r="185" spans="1:17" ht="15.75" customHeight="1" x14ac:dyDescent="0.25">
      <c r="A185" s="18"/>
      <c r="D185" s="144"/>
      <c r="G185" s="56"/>
      <c r="H185" s="152"/>
      <c r="K185" s="56"/>
      <c r="L185" s="56"/>
      <c r="M185" s="56"/>
      <c r="N185" s="56"/>
      <c r="O185" s="56"/>
      <c r="P185" s="56"/>
      <c r="Q185" s="56"/>
    </row>
    <row r="186" spans="1:17" ht="15.75" customHeight="1" x14ac:dyDescent="0.25">
      <c r="A186" s="18"/>
      <c r="D186" s="144"/>
      <c r="G186" s="56"/>
      <c r="H186" s="152"/>
      <c r="K186" s="56"/>
      <c r="L186" s="56"/>
      <c r="M186" s="56"/>
      <c r="N186" s="56"/>
      <c r="O186" s="56"/>
      <c r="P186" s="56"/>
      <c r="Q186" s="56"/>
    </row>
    <row r="187" spans="1:17" ht="15.75" customHeight="1" x14ac:dyDescent="0.25">
      <c r="A187" s="18"/>
      <c r="D187" s="144"/>
      <c r="G187" s="56"/>
      <c r="H187" s="152"/>
      <c r="K187" s="56"/>
      <c r="L187" s="56"/>
      <c r="M187" s="56"/>
      <c r="N187" s="56"/>
      <c r="O187" s="56"/>
      <c r="P187" s="56"/>
      <c r="Q187" s="56"/>
    </row>
    <row r="188" spans="1:17" ht="15.75" customHeight="1" x14ac:dyDescent="0.25">
      <c r="A188" s="18"/>
      <c r="D188" s="144"/>
      <c r="G188" s="56"/>
      <c r="H188" s="152"/>
      <c r="K188" s="56"/>
      <c r="L188" s="56"/>
      <c r="M188" s="56"/>
      <c r="N188" s="56"/>
      <c r="O188" s="56"/>
      <c r="P188" s="56"/>
      <c r="Q188" s="56"/>
    </row>
    <row r="189" spans="1:17" ht="15.75" customHeight="1" x14ac:dyDescent="0.25">
      <c r="A189" s="18"/>
      <c r="D189" s="144"/>
      <c r="G189" s="56"/>
      <c r="H189" s="152"/>
      <c r="K189" s="56"/>
      <c r="L189" s="56"/>
      <c r="M189" s="56"/>
      <c r="N189" s="56"/>
      <c r="O189" s="56"/>
      <c r="P189" s="56"/>
      <c r="Q189" s="56"/>
    </row>
    <row r="190" spans="1:17" ht="15.75" customHeight="1" x14ac:dyDescent="0.25">
      <c r="A190" s="18"/>
      <c r="D190" s="144"/>
      <c r="G190" s="56"/>
      <c r="H190" s="152"/>
      <c r="K190" s="56"/>
      <c r="L190" s="56"/>
      <c r="M190" s="56"/>
      <c r="N190" s="56"/>
      <c r="O190" s="56"/>
      <c r="P190" s="56"/>
      <c r="Q190" s="56"/>
    </row>
    <row r="191" spans="1:17" ht="15.75" customHeight="1" x14ac:dyDescent="0.25">
      <c r="A191" s="18"/>
      <c r="D191" s="144"/>
      <c r="G191" s="56"/>
      <c r="H191" s="152"/>
      <c r="K191" s="56"/>
      <c r="L191" s="56"/>
      <c r="M191" s="56"/>
      <c r="N191" s="56"/>
      <c r="O191" s="56"/>
      <c r="P191" s="56"/>
      <c r="Q191" s="56"/>
    </row>
    <row r="192" spans="1:17" ht="15.75" customHeight="1" x14ac:dyDescent="0.25">
      <c r="A192" s="18"/>
      <c r="D192" s="144"/>
      <c r="G192" s="56"/>
      <c r="H192" s="152"/>
      <c r="K192" s="56"/>
      <c r="L192" s="56"/>
      <c r="M192" s="56"/>
      <c r="N192" s="56"/>
      <c r="O192" s="56"/>
      <c r="P192" s="56"/>
      <c r="Q192" s="56"/>
    </row>
    <row r="193" spans="1:17" ht="15.75" customHeight="1" x14ac:dyDescent="0.25">
      <c r="A193" s="18"/>
      <c r="D193" s="144"/>
      <c r="G193" s="56"/>
      <c r="H193" s="152"/>
      <c r="K193" s="56"/>
      <c r="L193" s="56"/>
      <c r="M193" s="56"/>
      <c r="N193" s="56"/>
      <c r="O193" s="56"/>
      <c r="P193" s="56"/>
      <c r="Q193" s="56"/>
    </row>
    <row r="194" spans="1:17" ht="15.75" customHeight="1" x14ac:dyDescent="0.25">
      <c r="A194" s="18"/>
      <c r="D194" s="144"/>
      <c r="G194" s="56"/>
      <c r="H194" s="152"/>
      <c r="K194" s="56"/>
      <c r="L194" s="56"/>
      <c r="M194" s="56"/>
      <c r="N194" s="56"/>
      <c r="O194" s="56"/>
      <c r="P194" s="56"/>
      <c r="Q194" s="56"/>
    </row>
    <row r="195" spans="1:17" ht="15.75" customHeight="1" x14ac:dyDescent="0.25">
      <c r="A195" s="18"/>
      <c r="D195" s="144"/>
      <c r="G195" s="56"/>
      <c r="H195" s="152"/>
      <c r="K195" s="56"/>
      <c r="L195" s="56"/>
      <c r="M195" s="56"/>
      <c r="N195" s="56"/>
      <c r="O195" s="56"/>
      <c r="P195" s="56"/>
      <c r="Q195" s="56"/>
    </row>
    <row r="196" spans="1:17" ht="15.75" customHeight="1" x14ac:dyDescent="0.25">
      <c r="A196" s="18"/>
      <c r="D196" s="144"/>
      <c r="G196" s="56"/>
      <c r="H196" s="152"/>
      <c r="K196" s="56"/>
      <c r="L196" s="56"/>
      <c r="M196" s="56"/>
      <c r="N196" s="56"/>
      <c r="O196" s="56"/>
      <c r="P196" s="56"/>
      <c r="Q196" s="56"/>
    </row>
    <row r="197" spans="1:17" ht="15.75" customHeight="1" x14ac:dyDescent="0.25">
      <c r="A197" s="18"/>
      <c r="D197" s="144"/>
      <c r="G197" s="56"/>
      <c r="H197" s="152"/>
      <c r="K197" s="56"/>
      <c r="L197" s="56"/>
      <c r="M197" s="56"/>
      <c r="N197" s="56"/>
      <c r="O197" s="56"/>
      <c r="P197" s="56"/>
      <c r="Q197" s="56"/>
    </row>
    <row r="198" spans="1:17" ht="15.75" customHeight="1" x14ac:dyDescent="0.25">
      <c r="A198" s="18"/>
      <c r="D198" s="144"/>
      <c r="G198" s="56"/>
      <c r="H198" s="152"/>
      <c r="K198" s="56"/>
      <c r="L198" s="56"/>
      <c r="M198" s="56"/>
      <c r="N198" s="56"/>
      <c r="O198" s="56"/>
      <c r="P198" s="56"/>
      <c r="Q198" s="56"/>
    </row>
    <row r="199" spans="1:17" ht="15.75" customHeight="1" x14ac:dyDescent="0.25">
      <c r="A199" s="18"/>
      <c r="D199" s="144"/>
      <c r="G199" s="56"/>
      <c r="H199" s="152"/>
      <c r="K199" s="56"/>
      <c r="L199" s="56"/>
      <c r="M199" s="56"/>
      <c r="N199" s="56"/>
      <c r="O199" s="56"/>
      <c r="P199" s="56"/>
      <c r="Q199" s="56"/>
    </row>
    <row r="200" spans="1:17" ht="15.75" customHeight="1" x14ac:dyDescent="0.25">
      <c r="A200" s="18"/>
      <c r="D200" s="144"/>
      <c r="G200" s="56"/>
      <c r="H200" s="152"/>
      <c r="K200" s="56"/>
      <c r="L200" s="56"/>
      <c r="M200" s="56"/>
      <c r="N200" s="56"/>
      <c r="O200" s="56"/>
      <c r="P200" s="56"/>
      <c r="Q200" s="56"/>
    </row>
    <row r="201" spans="1:17" ht="15.75" customHeight="1" x14ac:dyDescent="0.25">
      <c r="A201" s="18"/>
      <c r="D201" s="144"/>
      <c r="G201" s="56"/>
      <c r="H201" s="152"/>
      <c r="K201" s="56"/>
      <c r="L201" s="56"/>
      <c r="M201" s="56"/>
      <c r="N201" s="56"/>
      <c r="O201" s="56"/>
      <c r="P201" s="56"/>
      <c r="Q201" s="56"/>
    </row>
    <row r="202" spans="1:17" ht="15.75" customHeight="1" x14ac:dyDescent="0.25">
      <c r="A202" s="18"/>
      <c r="D202" s="144"/>
      <c r="G202" s="56"/>
      <c r="H202" s="152"/>
      <c r="K202" s="56"/>
      <c r="L202" s="56"/>
      <c r="M202" s="56"/>
      <c r="N202" s="56"/>
      <c r="O202" s="56"/>
      <c r="P202" s="56"/>
      <c r="Q202" s="56"/>
    </row>
    <row r="203" spans="1:17" ht="15.75" customHeight="1" x14ac:dyDescent="0.25">
      <c r="A203" s="18"/>
      <c r="D203" s="144"/>
      <c r="G203" s="56"/>
      <c r="H203" s="152"/>
      <c r="K203" s="56"/>
      <c r="L203" s="56"/>
      <c r="M203" s="56"/>
      <c r="N203" s="56"/>
      <c r="O203" s="56"/>
      <c r="P203" s="56"/>
      <c r="Q203" s="56"/>
    </row>
    <row r="204" spans="1:17" ht="15.75" customHeight="1" x14ac:dyDescent="0.25">
      <c r="A204" s="18"/>
      <c r="D204" s="144"/>
      <c r="G204" s="56"/>
      <c r="H204" s="152"/>
      <c r="K204" s="56"/>
      <c r="L204" s="56"/>
      <c r="M204" s="56"/>
      <c r="N204" s="56"/>
      <c r="O204" s="56"/>
      <c r="P204" s="56"/>
      <c r="Q204" s="56"/>
    </row>
    <row r="205" spans="1:17" ht="15.75" customHeight="1" x14ac:dyDescent="0.25">
      <c r="A205" s="18"/>
      <c r="D205" s="144"/>
      <c r="G205" s="56"/>
      <c r="H205" s="152"/>
      <c r="K205" s="56"/>
      <c r="L205" s="56"/>
      <c r="M205" s="56"/>
      <c r="N205" s="56"/>
      <c r="O205" s="56"/>
      <c r="P205" s="56"/>
      <c r="Q205" s="56"/>
    </row>
    <row r="206" spans="1:17" ht="15.75" customHeight="1" x14ac:dyDescent="0.25">
      <c r="A206" s="18"/>
      <c r="D206" s="144"/>
      <c r="G206" s="56"/>
      <c r="H206" s="152"/>
      <c r="K206" s="56"/>
      <c r="L206" s="56"/>
      <c r="M206" s="56"/>
      <c r="N206" s="56"/>
      <c r="O206" s="56"/>
      <c r="P206" s="56"/>
      <c r="Q206" s="56"/>
    </row>
    <row r="207" spans="1:17" ht="15.75" customHeight="1" x14ac:dyDescent="0.25">
      <c r="A207" s="18"/>
      <c r="D207" s="144"/>
      <c r="G207" s="56"/>
      <c r="H207" s="152"/>
      <c r="K207" s="56"/>
      <c r="L207" s="56"/>
      <c r="M207" s="56"/>
      <c r="N207" s="56"/>
      <c r="O207" s="56"/>
      <c r="P207" s="56"/>
      <c r="Q207" s="56"/>
    </row>
    <row r="208" spans="1:17" ht="15.75" customHeight="1" x14ac:dyDescent="0.25">
      <c r="A208" s="18"/>
      <c r="D208" s="144"/>
      <c r="G208" s="56"/>
      <c r="H208" s="152"/>
      <c r="K208" s="56"/>
      <c r="L208" s="56"/>
      <c r="M208" s="56"/>
      <c r="N208" s="56"/>
      <c r="O208" s="56"/>
      <c r="P208" s="56"/>
      <c r="Q208" s="56"/>
    </row>
    <row r="209" spans="1:17" ht="15.75" customHeight="1" x14ac:dyDescent="0.25">
      <c r="A209" s="18"/>
      <c r="D209" s="144"/>
      <c r="G209" s="56"/>
      <c r="H209" s="152"/>
      <c r="K209" s="56"/>
      <c r="L209" s="56"/>
      <c r="M209" s="56"/>
      <c r="N209" s="56"/>
      <c r="O209" s="56"/>
      <c r="P209" s="56"/>
      <c r="Q209" s="56"/>
    </row>
    <row r="210" spans="1:17" ht="15.75" customHeight="1" x14ac:dyDescent="0.25">
      <c r="A210" s="18"/>
      <c r="D210" s="144"/>
      <c r="G210" s="56"/>
      <c r="H210" s="152"/>
      <c r="K210" s="56"/>
      <c r="L210" s="56"/>
      <c r="M210" s="56"/>
      <c r="N210" s="56"/>
      <c r="O210" s="56"/>
      <c r="P210" s="56"/>
      <c r="Q210" s="56"/>
    </row>
    <row r="211" spans="1:17" ht="15.75" customHeight="1" x14ac:dyDescent="0.25">
      <c r="A211" s="18"/>
      <c r="D211" s="144"/>
      <c r="G211" s="56"/>
      <c r="H211" s="152"/>
      <c r="K211" s="56"/>
      <c r="L211" s="56"/>
      <c r="M211" s="56"/>
      <c r="N211" s="56"/>
      <c r="O211" s="56"/>
      <c r="P211" s="56"/>
      <c r="Q211" s="56"/>
    </row>
    <row r="212" spans="1:17" ht="15.75" customHeight="1" x14ac:dyDescent="0.25">
      <c r="A212" s="18"/>
      <c r="D212" s="144"/>
      <c r="G212" s="56"/>
      <c r="H212" s="152"/>
      <c r="K212" s="56"/>
      <c r="L212" s="56"/>
      <c r="M212" s="56"/>
      <c r="N212" s="56"/>
      <c r="O212" s="56"/>
      <c r="P212" s="56"/>
      <c r="Q212" s="56"/>
    </row>
    <row r="213" spans="1:17" ht="15.75" customHeight="1" x14ac:dyDescent="0.25">
      <c r="A213" s="18"/>
      <c r="D213" s="144"/>
      <c r="G213" s="56"/>
      <c r="H213" s="152"/>
      <c r="K213" s="56"/>
      <c r="L213" s="56"/>
      <c r="M213" s="56"/>
      <c r="N213" s="56"/>
      <c r="O213" s="56"/>
      <c r="P213" s="56"/>
      <c r="Q213" s="56"/>
    </row>
    <row r="214" spans="1:17" ht="15.75" customHeight="1" x14ac:dyDescent="0.25">
      <c r="A214" s="18"/>
      <c r="D214" s="144"/>
      <c r="G214" s="56"/>
      <c r="H214" s="152"/>
      <c r="K214" s="56"/>
      <c r="L214" s="56"/>
      <c r="M214" s="56"/>
      <c r="N214" s="56"/>
      <c r="O214" s="56"/>
      <c r="P214" s="56"/>
      <c r="Q214" s="56"/>
    </row>
    <row r="215" spans="1:17" ht="15.75" customHeight="1" x14ac:dyDescent="0.25">
      <c r="A215" s="18"/>
      <c r="D215" s="144"/>
      <c r="G215" s="56"/>
      <c r="H215" s="152"/>
      <c r="K215" s="56"/>
      <c r="L215" s="56"/>
      <c r="M215" s="56"/>
      <c r="N215" s="56"/>
      <c r="O215" s="56"/>
      <c r="P215" s="56"/>
      <c r="Q215" s="56"/>
    </row>
    <row r="216" spans="1:17" ht="15.75" customHeight="1" x14ac:dyDescent="0.25">
      <c r="A216" s="18"/>
      <c r="D216" s="144"/>
      <c r="G216" s="56"/>
      <c r="H216" s="152"/>
      <c r="K216" s="56"/>
      <c r="L216" s="56"/>
      <c r="M216" s="56"/>
      <c r="N216" s="56"/>
      <c r="O216" s="56"/>
      <c r="P216" s="56"/>
      <c r="Q216" s="56"/>
    </row>
    <row r="217" spans="1:17" ht="15.75" customHeight="1" x14ac:dyDescent="0.25">
      <c r="A217" s="18"/>
      <c r="D217" s="144"/>
      <c r="G217" s="56"/>
      <c r="H217" s="152"/>
      <c r="K217" s="56"/>
      <c r="L217" s="56"/>
      <c r="M217" s="56"/>
      <c r="N217" s="56"/>
      <c r="O217" s="56"/>
      <c r="P217" s="56"/>
      <c r="Q217" s="56"/>
    </row>
    <row r="218" spans="1:17" ht="15.75" customHeight="1" x14ac:dyDescent="0.25">
      <c r="A218" s="18"/>
      <c r="D218" s="144"/>
      <c r="G218" s="56"/>
      <c r="H218" s="152"/>
      <c r="K218" s="56"/>
      <c r="L218" s="56"/>
      <c r="M218" s="56"/>
      <c r="N218" s="56"/>
      <c r="O218" s="56"/>
      <c r="P218" s="56"/>
      <c r="Q218" s="56"/>
    </row>
    <row r="219" spans="1:17" ht="15.75" customHeight="1" x14ac:dyDescent="0.25">
      <c r="A219" s="18"/>
      <c r="D219" s="144"/>
      <c r="G219" s="56"/>
      <c r="H219" s="152"/>
      <c r="K219" s="56"/>
      <c r="L219" s="56"/>
      <c r="M219" s="56"/>
      <c r="N219" s="56"/>
      <c r="O219" s="56"/>
      <c r="P219" s="56"/>
      <c r="Q219" s="56"/>
    </row>
    <row r="220" spans="1:17" ht="15.75" customHeight="1" x14ac:dyDescent="0.25">
      <c r="A220" s="18"/>
      <c r="D220" s="144"/>
      <c r="G220" s="56"/>
      <c r="H220" s="152"/>
      <c r="K220" s="56"/>
      <c r="L220" s="56"/>
      <c r="M220" s="56"/>
      <c r="N220" s="56"/>
      <c r="O220" s="56"/>
      <c r="P220" s="56"/>
      <c r="Q220" s="56"/>
    </row>
    <row r="221" spans="1:17" ht="15.75" customHeight="1" x14ac:dyDescent="0.25">
      <c r="A221" s="18"/>
      <c r="D221" s="144"/>
      <c r="G221" s="56"/>
      <c r="H221" s="152"/>
      <c r="K221" s="56"/>
      <c r="L221" s="56"/>
      <c r="M221" s="56"/>
      <c r="N221" s="56"/>
      <c r="O221" s="56"/>
      <c r="P221" s="56"/>
      <c r="Q221" s="56"/>
    </row>
    <row r="222" spans="1:17" ht="15.75" customHeight="1" x14ac:dyDescent="0.25">
      <c r="A222" s="18"/>
      <c r="D222" s="144"/>
      <c r="G222" s="56"/>
      <c r="H222" s="152"/>
      <c r="K222" s="56"/>
      <c r="L222" s="56"/>
      <c r="M222" s="56"/>
      <c r="N222" s="56"/>
      <c r="O222" s="56"/>
      <c r="P222" s="56"/>
      <c r="Q222" s="56"/>
    </row>
    <row r="223" spans="1:17" ht="15.75" customHeight="1" x14ac:dyDescent="0.25">
      <c r="A223" s="18"/>
      <c r="D223" s="144"/>
      <c r="G223" s="56"/>
      <c r="H223" s="152"/>
      <c r="K223" s="56"/>
      <c r="L223" s="56"/>
      <c r="M223" s="56"/>
      <c r="N223" s="56"/>
      <c r="O223" s="56"/>
      <c r="P223" s="56"/>
      <c r="Q223" s="56"/>
    </row>
    <row r="224" spans="1:17" ht="15.75" customHeight="1" x14ac:dyDescent="0.25">
      <c r="A224" s="18"/>
      <c r="D224" s="144"/>
      <c r="G224" s="56"/>
      <c r="H224" s="152"/>
      <c r="K224" s="56"/>
      <c r="L224" s="56"/>
      <c r="M224" s="56"/>
      <c r="N224" s="56"/>
      <c r="O224" s="56"/>
      <c r="P224" s="56"/>
      <c r="Q224" s="56"/>
    </row>
    <row r="225" spans="1:17" ht="15.75" customHeight="1" x14ac:dyDescent="0.25">
      <c r="A225" s="18"/>
      <c r="D225" s="144"/>
      <c r="G225" s="56"/>
      <c r="H225" s="152"/>
      <c r="K225" s="56"/>
      <c r="L225" s="56"/>
      <c r="M225" s="56"/>
      <c r="N225" s="56"/>
      <c r="O225" s="56"/>
      <c r="P225" s="56"/>
      <c r="Q225" s="56"/>
    </row>
    <row r="226" spans="1:17" ht="15.75" customHeight="1" x14ac:dyDescent="0.25">
      <c r="A226" s="18"/>
      <c r="D226" s="144"/>
      <c r="G226" s="56"/>
      <c r="H226" s="152"/>
      <c r="K226" s="56"/>
      <c r="L226" s="56"/>
      <c r="M226" s="56"/>
      <c r="N226" s="56"/>
      <c r="O226" s="56"/>
      <c r="P226" s="56"/>
      <c r="Q226" s="56"/>
    </row>
    <row r="227" spans="1:17" ht="15.75" customHeight="1" x14ac:dyDescent="0.25">
      <c r="A227" s="18"/>
      <c r="D227" s="144"/>
      <c r="G227" s="56"/>
      <c r="H227" s="152"/>
      <c r="K227" s="56"/>
      <c r="L227" s="56"/>
      <c r="M227" s="56"/>
      <c r="N227" s="56"/>
      <c r="O227" s="56"/>
      <c r="P227" s="56"/>
      <c r="Q227" s="56"/>
    </row>
    <row r="228" spans="1:17" ht="15.75" customHeight="1" x14ac:dyDescent="0.25">
      <c r="A228" s="18"/>
      <c r="D228" s="144"/>
      <c r="G228" s="56"/>
      <c r="H228" s="152"/>
      <c r="K228" s="56"/>
      <c r="L228" s="56"/>
      <c r="M228" s="56"/>
      <c r="N228" s="56"/>
      <c r="O228" s="56"/>
      <c r="P228" s="56"/>
      <c r="Q228" s="56"/>
    </row>
    <row r="229" spans="1:17" ht="15.75" customHeight="1" x14ac:dyDescent="0.25">
      <c r="A229" s="18"/>
      <c r="D229" s="144"/>
      <c r="G229" s="56"/>
      <c r="H229" s="152"/>
      <c r="K229" s="56"/>
      <c r="L229" s="56"/>
      <c r="M229" s="56"/>
      <c r="N229" s="56"/>
      <c r="O229" s="56"/>
      <c r="P229" s="56"/>
      <c r="Q229" s="56"/>
    </row>
    <row r="230" spans="1:17" ht="15.75" customHeight="1" x14ac:dyDescent="0.25">
      <c r="A230" s="18"/>
      <c r="D230" s="144"/>
      <c r="G230" s="56"/>
      <c r="H230" s="152"/>
      <c r="K230" s="56"/>
      <c r="L230" s="56"/>
      <c r="M230" s="56"/>
      <c r="N230" s="56"/>
      <c r="O230" s="56"/>
      <c r="P230" s="56"/>
      <c r="Q230" s="56"/>
    </row>
    <row r="231" spans="1:17" ht="15.75" customHeight="1" x14ac:dyDescent="0.25">
      <c r="A231" s="18"/>
      <c r="D231" s="144"/>
      <c r="G231" s="56"/>
      <c r="H231" s="152"/>
      <c r="K231" s="56"/>
      <c r="L231" s="56"/>
      <c r="M231" s="56"/>
      <c r="N231" s="56"/>
      <c r="O231" s="56"/>
      <c r="P231" s="56"/>
      <c r="Q231" s="56"/>
    </row>
    <row r="232" spans="1:17" ht="15.75" customHeight="1" x14ac:dyDescent="0.25">
      <c r="A232" s="18"/>
      <c r="D232" s="144"/>
      <c r="G232" s="56"/>
      <c r="H232" s="152"/>
      <c r="K232" s="56"/>
      <c r="L232" s="56"/>
      <c r="M232" s="56"/>
      <c r="N232" s="56"/>
      <c r="O232" s="56"/>
      <c r="P232" s="56"/>
      <c r="Q232" s="56"/>
    </row>
    <row r="233" spans="1:17" ht="15.75" customHeight="1" x14ac:dyDescent="0.25">
      <c r="A233" s="18"/>
      <c r="D233" s="144"/>
      <c r="G233" s="56"/>
      <c r="H233" s="152"/>
      <c r="K233" s="56"/>
      <c r="L233" s="56"/>
      <c r="M233" s="56"/>
      <c r="N233" s="56"/>
      <c r="O233" s="56"/>
      <c r="P233" s="56"/>
      <c r="Q233" s="56"/>
    </row>
    <row r="234" spans="1:17" ht="15.75" customHeight="1" x14ac:dyDescent="0.25">
      <c r="A234" s="18"/>
      <c r="D234" s="144"/>
      <c r="G234" s="56"/>
      <c r="H234" s="152"/>
      <c r="K234" s="56"/>
      <c r="L234" s="56"/>
      <c r="M234" s="56"/>
      <c r="N234" s="56"/>
      <c r="O234" s="56"/>
      <c r="P234" s="56"/>
      <c r="Q234" s="56"/>
    </row>
    <row r="235" spans="1:17" ht="15.75" customHeight="1" x14ac:dyDescent="0.25">
      <c r="A235" s="18"/>
      <c r="D235" s="144"/>
      <c r="G235" s="56"/>
      <c r="H235" s="152"/>
      <c r="K235" s="56"/>
      <c r="L235" s="56"/>
      <c r="M235" s="56"/>
      <c r="N235" s="56"/>
      <c r="O235" s="56"/>
      <c r="P235" s="56"/>
      <c r="Q235" s="56"/>
    </row>
    <row r="236" spans="1:17" ht="15.75" customHeight="1" x14ac:dyDescent="0.25">
      <c r="A236" s="18"/>
      <c r="D236" s="144"/>
      <c r="G236" s="56"/>
      <c r="H236" s="152"/>
      <c r="K236" s="56"/>
      <c r="L236" s="56"/>
      <c r="M236" s="56"/>
      <c r="N236" s="56"/>
      <c r="O236" s="56"/>
      <c r="P236" s="56"/>
      <c r="Q236" s="56"/>
    </row>
    <row r="237" spans="1:17" ht="15.75" customHeight="1" x14ac:dyDescent="0.25">
      <c r="A237" s="18"/>
      <c r="D237" s="144"/>
      <c r="G237" s="56"/>
      <c r="H237" s="152"/>
      <c r="K237" s="56"/>
      <c r="L237" s="56"/>
      <c r="M237" s="56"/>
      <c r="N237" s="56"/>
      <c r="O237" s="56"/>
      <c r="P237" s="56"/>
      <c r="Q237" s="56"/>
    </row>
    <row r="238" spans="1:17" ht="15.75" customHeight="1" x14ac:dyDescent="0.25">
      <c r="A238" s="18"/>
      <c r="D238" s="144"/>
      <c r="G238" s="56"/>
      <c r="H238" s="152"/>
      <c r="K238" s="56"/>
      <c r="L238" s="56"/>
      <c r="M238" s="56"/>
      <c r="N238" s="56"/>
      <c r="O238" s="56"/>
      <c r="P238" s="56"/>
      <c r="Q238" s="56"/>
    </row>
    <row r="239" spans="1:17" ht="15.75" customHeight="1" x14ac:dyDescent="0.25">
      <c r="A239" s="18"/>
      <c r="D239" s="144"/>
      <c r="G239" s="56"/>
      <c r="H239" s="152"/>
      <c r="K239" s="56"/>
      <c r="L239" s="56"/>
      <c r="M239" s="56"/>
      <c r="N239" s="56"/>
      <c r="O239" s="56"/>
      <c r="P239" s="56"/>
      <c r="Q239" s="56"/>
    </row>
    <row r="240" spans="1:17" ht="15.75" customHeight="1" x14ac:dyDescent="0.25">
      <c r="A240" s="18"/>
      <c r="D240" s="144"/>
      <c r="G240" s="56"/>
      <c r="H240" s="152"/>
      <c r="K240" s="56"/>
      <c r="L240" s="56"/>
      <c r="M240" s="56"/>
      <c r="N240" s="56"/>
      <c r="O240" s="56"/>
      <c r="P240" s="56"/>
      <c r="Q240" s="56"/>
    </row>
    <row r="241" spans="1:17" ht="15.75" customHeight="1" x14ac:dyDescent="0.25">
      <c r="A241" s="18"/>
      <c r="D241" s="144"/>
      <c r="G241" s="56"/>
      <c r="H241" s="152"/>
      <c r="K241" s="56"/>
      <c r="L241" s="56"/>
      <c r="M241" s="56"/>
      <c r="N241" s="56"/>
      <c r="O241" s="56"/>
      <c r="P241" s="56"/>
      <c r="Q241" s="56"/>
    </row>
    <row r="242" spans="1:17" ht="15.75" customHeight="1" x14ac:dyDescent="0.25">
      <c r="A242" s="18"/>
      <c r="D242" s="144"/>
      <c r="G242" s="56"/>
      <c r="H242" s="152"/>
      <c r="K242" s="56"/>
      <c r="L242" s="56"/>
      <c r="M242" s="56"/>
      <c r="N242" s="56"/>
      <c r="O242" s="56"/>
      <c r="P242" s="56"/>
      <c r="Q242" s="56"/>
    </row>
    <row r="243" spans="1:17" ht="15.75" customHeight="1" x14ac:dyDescent="0.25">
      <c r="A243" s="18"/>
      <c r="D243" s="144"/>
      <c r="G243" s="56"/>
      <c r="H243" s="152"/>
      <c r="K243" s="56"/>
      <c r="L243" s="56"/>
      <c r="M243" s="56"/>
      <c r="N243" s="56"/>
      <c r="O243" s="56"/>
      <c r="P243" s="56"/>
      <c r="Q243" s="56"/>
    </row>
    <row r="244" spans="1:17" ht="15.75" customHeight="1" x14ac:dyDescent="0.25">
      <c r="A244" s="18"/>
      <c r="D244" s="144"/>
      <c r="G244" s="56"/>
      <c r="H244" s="152"/>
      <c r="K244" s="56"/>
      <c r="L244" s="56"/>
      <c r="M244" s="56"/>
      <c r="N244" s="56"/>
      <c r="O244" s="56"/>
      <c r="P244" s="56"/>
      <c r="Q244" s="56"/>
    </row>
    <row r="245" spans="1:17" ht="15.75" customHeight="1" x14ac:dyDescent="0.25">
      <c r="A245" s="18"/>
      <c r="D245" s="144"/>
      <c r="G245" s="56"/>
      <c r="H245" s="152"/>
      <c r="K245" s="56"/>
      <c r="L245" s="56"/>
      <c r="M245" s="56"/>
      <c r="N245" s="56"/>
      <c r="O245" s="56"/>
      <c r="P245" s="56"/>
      <c r="Q245" s="56"/>
    </row>
    <row r="246" spans="1:17" ht="15.75" customHeight="1" x14ac:dyDescent="0.25">
      <c r="A246" s="18"/>
      <c r="D246" s="144"/>
      <c r="G246" s="56"/>
      <c r="H246" s="152"/>
      <c r="K246" s="56"/>
      <c r="L246" s="56"/>
      <c r="M246" s="56"/>
      <c r="N246" s="56"/>
      <c r="O246" s="56"/>
      <c r="P246" s="56"/>
      <c r="Q246" s="56"/>
    </row>
    <row r="247" spans="1:17" ht="15.75" customHeight="1" x14ac:dyDescent="0.25">
      <c r="A247" s="18"/>
      <c r="D247" s="144"/>
      <c r="G247" s="56"/>
      <c r="H247" s="152"/>
      <c r="K247" s="56"/>
      <c r="L247" s="56"/>
      <c r="M247" s="56"/>
      <c r="N247" s="56"/>
      <c r="O247" s="56"/>
      <c r="P247" s="56"/>
      <c r="Q247" s="56"/>
    </row>
    <row r="248" spans="1:17" ht="15.75" customHeight="1" x14ac:dyDescent="0.25">
      <c r="A248" s="18"/>
      <c r="D248" s="144"/>
      <c r="G248" s="56"/>
      <c r="H248" s="152"/>
      <c r="K248" s="56"/>
      <c r="L248" s="56"/>
      <c r="M248" s="56"/>
      <c r="N248" s="56"/>
      <c r="O248" s="56"/>
      <c r="P248" s="56"/>
      <c r="Q248" s="56"/>
    </row>
    <row r="249" spans="1:17" ht="15.75" customHeight="1" x14ac:dyDescent="0.25">
      <c r="A249" s="18"/>
      <c r="D249" s="144"/>
      <c r="G249" s="56"/>
      <c r="H249" s="152"/>
      <c r="K249" s="56"/>
      <c r="L249" s="56"/>
      <c r="M249" s="56"/>
      <c r="N249" s="56"/>
      <c r="O249" s="56"/>
      <c r="P249" s="56"/>
      <c r="Q249" s="56"/>
    </row>
    <row r="250" spans="1:17" ht="15.75" customHeight="1" x14ac:dyDescent="0.25">
      <c r="A250" s="18"/>
      <c r="D250" s="144"/>
      <c r="G250" s="56"/>
      <c r="H250" s="152"/>
      <c r="K250" s="56"/>
      <c r="L250" s="56"/>
      <c r="M250" s="56"/>
      <c r="N250" s="56"/>
      <c r="O250" s="56"/>
      <c r="P250" s="56"/>
      <c r="Q250" s="56"/>
    </row>
    <row r="251" spans="1:17" ht="15.75" customHeight="1" x14ac:dyDescent="0.25">
      <c r="A251" s="18"/>
      <c r="D251" s="144"/>
      <c r="G251" s="56"/>
      <c r="H251" s="152"/>
      <c r="K251" s="56"/>
      <c r="L251" s="56"/>
      <c r="M251" s="56"/>
      <c r="N251" s="56"/>
      <c r="O251" s="56"/>
      <c r="P251" s="56"/>
      <c r="Q251" s="56"/>
    </row>
    <row r="252" spans="1:17" ht="15.75" customHeight="1" x14ac:dyDescent="0.25">
      <c r="A252" s="18"/>
      <c r="D252" s="144"/>
      <c r="G252" s="56"/>
      <c r="H252" s="152"/>
      <c r="K252" s="56"/>
      <c r="L252" s="56"/>
      <c r="M252" s="56"/>
      <c r="N252" s="56"/>
      <c r="O252" s="56"/>
      <c r="P252" s="56"/>
      <c r="Q252" s="56"/>
    </row>
    <row r="253" spans="1:17" ht="15.75" customHeight="1" x14ac:dyDescent="0.25">
      <c r="A253" s="18"/>
      <c r="D253" s="144"/>
      <c r="G253" s="56"/>
      <c r="H253" s="152"/>
      <c r="K253" s="56"/>
      <c r="L253" s="56"/>
      <c r="M253" s="56"/>
      <c r="N253" s="56"/>
      <c r="O253" s="56"/>
      <c r="P253" s="56"/>
      <c r="Q253" s="56"/>
    </row>
    <row r="254" spans="1:17" ht="15.75" customHeight="1" x14ac:dyDescent="0.25">
      <c r="A254" s="18"/>
      <c r="D254" s="144"/>
      <c r="G254" s="56"/>
      <c r="H254" s="152"/>
      <c r="K254" s="56"/>
      <c r="L254" s="56"/>
      <c r="M254" s="56"/>
      <c r="N254" s="56"/>
      <c r="O254" s="56"/>
      <c r="P254" s="56"/>
      <c r="Q254" s="56"/>
    </row>
    <row r="255" spans="1:17" ht="15.75" customHeight="1" x14ac:dyDescent="0.25">
      <c r="A255" s="18"/>
      <c r="D255" s="144"/>
      <c r="G255" s="56"/>
      <c r="H255" s="152"/>
      <c r="K255" s="56"/>
      <c r="L255" s="56"/>
      <c r="M255" s="56"/>
      <c r="N255" s="56"/>
      <c r="O255" s="56"/>
      <c r="P255" s="56"/>
      <c r="Q255" s="56"/>
    </row>
    <row r="256" spans="1:17" ht="15.75" customHeight="1" x14ac:dyDescent="0.25">
      <c r="A256" s="18"/>
      <c r="D256" s="144"/>
      <c r="G256" s="56"/>
      <c r="H256" s="152"/>
      <c r="K256" s="56"/>
      <c r="L256" s="56"/>
      <c r="M256" s="56"/>
      <c r="N256" s="56"/>
      <c r="O256" s="56"/>
      <c r="P256" s="56"/>
      <c r="Q256" s="56"/>
    </row>
    <row r="257" spans="1:17" ht="15.75" customHeight="1" x14ac:dyDescent="0.25">
      <c r="A257" s="18"/>
      <c r="D257" s="144"/>
      <c r="G257" s="56"/>
      <c r="H257" s="152"/>
      <c r="K257" s="56"/>
      <c r="L257" s="56"/>
      <c r="M257" s="56"/>
      <c r="N257" s="56"/>
      <c r="O257" s="56"/>
      <c r="P257" s="56"/>
      <c r="Q257" s="56"/>
    </row>
    <row r="258" spans="1:17" ht="15.75" customHeight="1" x14ac:dyDescent="0.25">
      <c r="A258" s="18"/>
      <c r="D258" s="144"/>
      <c r="G258" s="56"/>
      <c r="H258" s="152"/>
      <c r="K258" s="56"/>
      <c r="L258" s="56"/>
      <c r="M258" s="56"/>
      <c r="N258" s="56"/>
      <c r="O258" s="56"/>
      <c r="P258" s="56"/>
      <c r="Q258" s="56"/>
    </row>
    <row r="259" spans="1:17" ht="15.75" customHeight="1" x14ac:dyDescent="0.25">
      <c r="A259" s="18"/>
      <c r="D259" s="144"/>
      <c r="G259" s="56"/>
      <c r="H259" s="152"/>
      <c r="K259" s="56"/>
      <c r="L259" s="56"/>
      <c r="M259" s="56"/>
      <c r="N259" s="56"/>
      <c r="O259" s="56"/>
      <c r="P259" s="56"/>
      <c r="Q259" s="56"/>
    </row>
    <row r="260" spans="1:17" ht="15.75" customHeight="1" x14ac:dyDescent="0.25">
      <c r="A260" s="18"/>
      <c r="D260" s="144"/>
      <c r="G260" s="56"/>
      <c r="H260" s="152"/>
      <c r="K260" s="56"/>
      <c r="L260" s="56"/>
      <c r="M260" s="56"/>
      <c r="N260" s="56"/>
      <c r="O260" s="56"/>
      <c r="P260" s="56"/>
      <c r="Q260" s="56"/>
    </row>
    <row r="261" spans="1:17" ht="15.75" customHeight="1" x14ac:dyDescent="0.25">
      <c r="A261" s="18"/>
      <c r="D261" s="144"/>
      <c r="G261" s="56"/>
      <c r="H261" s="152"/>
      <c r="K261" s="56"/>
      <c r="L261" s="56"/>
      <c r="M261" s="56"/>
      <c r="N261" s="56"/>
      <c r="O261" s="56"/>
      <c r="P261" s="56"/>
      <c r="Q261" s="56"/>
    </row>
    <row r="262" spans="1:17" ht="15.75" customHeight="1" x14ac:dyDescent="0.25">
      <c r="A262" s="18"/>
      <c r="D262" s="144"/>
      <c r="G262" s="56"/>
      <c r="H262" s="152"/>
      <c r="K262" s="56"/>
      <c r="L262" s="56"/>
      <c r="M262" s="56"/>
      <c r="N262" s="56"/>
      <c r="O262" s="56"/>
      <c r="P262" s="56"/>
      <c r="Q262" s="56"/>
    </row>
    <row r="263" spans="1:17" ht="15.75" customHeight="1" x14ac:dyDescent="0.25">
      <c r="A263" s="18"/>
      <c r="D263" s="144"/>
      <c r="G263" s="56"/>
      <c r="H263" s="152"/>
      <c r="K263" s="56"/>
      <c r="L263" s="56"/>
      <c r="M263" s="56"/>
      <c r="N263" s="56"/>
      <c r="O263" s="56"/>
      <c r="P263" s="56"/>
      <c r="Q263" s="56"/>
    </row>
    <row r="264" spans="1:17" ht="15.75" customHeight="1" x14ac:dyDescent="0.25">
      <c r="A264" s="18"/>
      <c r="D264" s="144"/>
      <c r="G264" s="56"/>
      <c r="H264" s="152"/>
      <c r="K264" s="56"/>
      <c r="L264" s="56"/>
      <c r="M264" s="56"/>
      <c r="N264" s="56"/>
      <c r="O264" s="56"/>
      <c r="P264" s="56"/>
      <c r="Q264" s="56"/>
    </row>
    <row r="265" spans="1:17" ht="15.75" customHeight="1" x14ac:dyDescent="0.25">
      <c r="A265" s="18"/>
      <c r="D265" s="144"/>
      <c r="G265" s="56"/>
      <c r="H265" s="152"/>
      <c r="K265" s="56"/>
      <c r="L265" s="56"/>
      <c r="M265" s="56"/>
      <c r="N265" s="56"/>
      <c r="O265" s="56"/>
      <c r="P265" s="56"/>
      <c r="Q265" s="56"/>
    </row>
    <row r="266" spans="1:17" ht="15.75" customHeight="1" x14ac:dyDescent="0.25">
      <c r="A266" s="18"/>
      <c r="D266" s="144"/>
      <c r="G266" s="56"/>
      <c r="H266" s="152"/>
      <c r="K266" s="56"/>
      <c r="L266" s="56"/>
      <c r="M266" s="56"/>
      <c r="N266" s="56"/>
      <c r="O266" s="56"/>
      <c r="P266" s="56"/>
      <c r="Q266" s="56"/>
    </row>
    <row r="267" spans="1:17" ht="15.75" customHeight="1" x14ac:dyDescent="0.25">
      <c r="A267" s="18"/>
      <c r="D267" s="144"/>
      <c r="G267" s="56"/>
      <c r="H267" s="152"/>
      <c r="K267" s="56"/>
      <c r="L267" s="56"/>
      <c r="M267" s="56"/>
      <c r="N267" s="56"/>
      <c r="O267" s="56"/>
      <c r="P267" s="56"/>
      <c r="Q267" s="56"/>
    </row>
    <row r="268" spans="1:17" ht="15.75" customHeight="1" x14ac:dyDescent="0.25">
      <c r="A268" s="18"/>
      <c r="D268" s="144"/>
      <c r="G268" s="56"/>
      <c r="H268" s="152"/>
      <c r="K268" s="56"/>
      <c r="L268" s="56"/>
      <c r="M268" s="56"/>
      <c r="N268" s="56"/>
      <c r="O268" s="56"/>
      <c r="P268" s="56"/>
      <c r="Q268" s="56"/>
    </row>
    <row r="269" spans="1:17" ht="15.75" customHeight="1" x14ac:dyDescent="0.25">
      <c r="A269" s="18"/>
      <c r="D269" s="144"/>
      <c r="G269" s="56"/>
      <c r="H269" s="152"/>
      <c r="K269" s="56"/>
      <c r="L269" s="56"/>
      <c r="M269" s="56"/>
      <c r="N269" s="56"/>
      <c r="O269" s="56"/>
      <c r="P269" s="56"/>
      <c r="Q269" s="56"/>
    </row>
    <row r="270" spans="1:17" ht="15.75" customHeight="1" x14ac:dyDescent="0.25">
      <c r="A270" s="18"/>
      <c r="D270" s="144"/>
      <c r="G270" s="56"/>
      <c r="H270" s="152"/>
      <c r="K270" s="56"/>
      <c r="L270" s="56"/>
      <c r="M270" s="56"/>
      <c r="N270" s="56"/>
      <c r="O270" s="56"/>
      <c r="P270" s="56"/>
      <c r="Q270" s="56"/>
    </row>
    <row r="271" spans="1:17" ht="15.75" customHeight="1" x14ac:dyDescent="0.25">
      <c r="A271" s="18"/>
      <c r="D271" s="144"/>
      <c r="G271" s="56"/>
      <c r="H271" s="152"/>
      <c r="K271" s="56"/>
      <c r="L271" s="56"/>
      <c r="M271" s="56"/>
      <c r="N271" s="56"/>
      <c r="O271" s="56"/>
      <c r="P271" s="56"/>
      <c r="Q271" s="56"/>
    </row>
    <row r="272" spans="1:17" ht="15.75" customHeight="1" x14ac:dyDescent="0.25">
      <c r="A272" s="18"/>
      <c r="D272" s="144"/>
      <c r="G272" s="56"/>
      <c r="H272" s="152"/>
      <c r="K272" s="56"/>
      <c r="L272" s="56"/>
      <c r="M272" s="56"/>
      <c r="N272" s="56"/>
      <c r="O272" s="56"/>
      <c r="P272" s="56"/>
      <c r="Q272" s="56"/>
    </row>
    <row r="273" spans="1:17" ht="15.75" customHeight="1" x14ac:dyDescent="0.25">
      <c r="A273" s="18"/>
      <c r="D273" s="144"/>
      <c r="G273" s="56"/>
      <c r="H273" s="152"/>
      <c r="K273" s="56"/>
      <c r="L273" s="56"/>
      <c r="M273" s="56"/>
      <c r="N273" s="56"/>
      <c r="O273" s="56"/>
      <c r="P273" s="56"/>
      <c r="Q273" s="56"/>
    </row>
    <row r="274" spans="1:17" ht="15.75" customHeight="1" x14ac:dyDescent="0.25">
      <c r="A274" s="18"/>
      <c r="D274" s="144"/>
      <c r="G274" s="56"/>
      <c r="H274" s="152"/>
      <c r="K274" s="56"/>
      <c r="L274" s="56"/>
      <c r="M274" s="56"/>
      <c r="N274" s="56"/>
      <c r="O274" s="56"/>
      <c r="P274" s="56"/>
      <c r="Q274" s="56"/>
    </row>
    <row r="275" spans="1:17" ht="15.75" customHeight="1" x14ac:dyDescent="0.25">
      <c r="A275" s="18"/>
      <c r="D275" s="144"/>
      <c r="G275" s="56"/>
      <c r="H275" s="152"/>
      <c r="K275" s="56"/>
      <c r="L275" s="56"/>
      <c r="M275" s="56"/>
      <c r="N275" s="56"/>
      <c r="O275" s="56"/>
      <c r="P275" s="56"/>
      <c r="Q275" s="56"/>
    </row>
    <row r="276" spans="1:17" ht="15.75" customHeight="1" x14ac:dyDescent="0.25">
      <c r="A276" s="18"/>
      <c r="D276" s="144"/>
      <c r="G276" s="56"/>
      <c r="H276" s="152"/>
      <c r="K276" s="56"/>
      <c r="L276" s="56"/>
      <c r="M276" s="56"/>
      <c r="N276" s="56"/>
      <c r="O276" s="56"/>
      <c r="P276" s="56"/>
      <c r="Q276" s="56"/>
    </row>
    <row r="277" spans="1:17" ht="15.75" customHeight="1" x14ac:dyDescent="0.25">
      <c r="A277" s="18"/>
      <c r="D277" s="144"/>
      <c r="G277" s="56"/>
      <c r="H277" s="152"/>
      <c r="K277" s="56"/>
      <c r="L277" s="56"/>
      <c r="M277" s="56"/>
      <c r="N277" s="56"/>
      <c r="O277" s="56"/>
      <c r="P277" s="56"/>
      <c r="Q277" s="56"/>
    </row>
    <row r="278" spans="1:17" ht="15.75" customHeight="1" x14ac:dyDescent="0.25">
      <c r="A278" s="18"/>
      <c r="D278" s="144"/>
      <c r="G278" s="56"/>
      <c r="H278" s="152"/>
      <c r="K278" s="56"/>
      <c r="L278" s="56"/>
      <c r="M278" s="56"/>
      <c r="N278" s="56"/>
      <c r="O278" s="56"/>
      <c r="P278" s="56"/>
      <c r="Q278" s="56"/>
    </row>
    <row r="279" spans="1:17" ht="15.75" customHeight="1" x14ac:dyDescent="0.25">
      <c r="A279" s="18"/>
      <c r="D279" s="144"/>
      <c r="G279" s="56"/>
      <c r="H279" s="152"/>
      <c r="K279" s="56"/>
      <c r="L279" s="56"/>
      <c r="M279" s="56"/>
      <c r="N279" s="56"/>
      <c r="O279" s="56"/>
      <c r="P279" s="56"/>
      <c r="Q279" s="56"/>
    </row>
    <row r="280" spans="1:17" ht="15.75" customHeight="1" x14ac:dyDescent="0.25">
      <c r="A280" s="18"/>
      <c r="D280" s="144"/>
      <c r="G280" s="56"/>
      <c r="H280" s="152"/>
      <c r="K280" s="56"/>
      <c r="L280" s="56"/>
      <c r="M280" s="56"/>
      <c r="N280" s="56"/>
      <c r="O280" s="56"/>
      <c r="P280" s="56"/>
      <c r="Q280" s="56"/>
    </row>
    <row r="281" spans="1:17" ht="15.75" customHeight="1" x14ac:dyDescent="0.25">
      <c r="A281" s="18"/>
      <c r="D281" s="144"/>
      <c r="G281" s="56"/>
      <c r="H281" s="152"/>
      <c r="K281" s="56"/>
      <c r="L281" s="56"/>
      <c r="M281" s="56"/>
      <c r="N281" s="56"/>
      <c r="O281" s="56"/>
      <c r="P281" s="56"/>
      <c r="Q281" s="56"/>
    </row>
    <row r="282" spans="1:17" ht="15.75" customHeight="1" x14ac:dyDescent="0.25">
      <c r="A282" s="18"/>
      <c r="D282" s="144"/>
      <c r="G282" s="56"/>
      <c r="H282" s="152"/>
      <c r="K282" s="56"/>
      <c r="L282" s="56"/>
      <c r="M282" s="56"/>
      <c r="N282" s="56"/>
      <c r="O282" s="56"/>
      <c r="P282" s="56"/>
      <c r="Q282" s="56"/>
    </row>
    <row r="283" spans="1:17" ht="15.75" customHeight="1" x14ac:dyDescent="0.25">
      <c r="A283" s="18"/>
      <c r="D283" s="144"/>
      <c r="G283" s="56"/>
      <c r="H283" s="152"/>
      <c r="K283" s="56"/>
      <c r="L283" s="56"/>
      <c r="M283" s="56"/>
      <c r="N283" s="56"/>
      <c r="O283" s="56"/>
      <c r="P283" s="56"/>
      <c r="Q283" s="56"/>
    </row>
    <row r="284" spans="1:17" ht="15.75" customHeight="1" x14ac:dyDescent="0.25">
      <c r="A284" s="18"/>
      <c r="D284" s="144"/>
      <c r="G284" s="56"/>
      <c r="H284" s="152"/>
      <c r="K284" s="56"/>
      <c r="L284" s="56"/>
      <c r="M284" s="56"/>
      <c r="N284" s="56"/>
      <c r="O284" s="56"/>
      <c r="P284" s="56"/>
      <c r="Q284" s="56"/>
    </row>
    <row r="285" spans="1:17" ht="15.75" customHeight="1" x14ac:dyDescent="0.25">
      <c r="A285" s="18"/>
      <c r="D285" s="144"/>
      <c r="G285" s="56"/>
      <c r="H285" s="152"/>
      <c r="K285" s="56"/>
      <c r="L285" s="56"/>
      <c r="M285" s="56"/>
      <c r="N285" s="56"/>
      <c r="O285" s="56"/>
      <c r="P285" s="56"/>
      <c r="Q285" s="56"/>
    </row>
    <row r="286" spans="1:17" ht="15.75" customHeight="1" x14ac:dyDescent="0.25">
      <c r="A286" s="18"/>
      <c r="D286" s="144"/>
      <c r="G286" s="56"/>
      <c r="H286" s="152"/>
      <c r="K286" s="56"/>
      <c r="L286" s="56"/>
      <c r="M286" s="56"/>
      <c r="N286" s="56"/>
      <c r="O286" s="56"/>
      <c r="P286" s="56"/>
      <c r="Q286" s="56"/>
    </row>
    <row r="287" spans="1:17" ht="15.75" customHeight="1" x14ac:dyDescent="0.25">
      <c r="A287" s="18"/>
      <c r="D287" s="144"/>
      <c r="G287" s="56"/>
      <c r="H287" s="152"/>
      <c r="K287" s="56"/>
      <c r="L287" s="56"/>
      <c r="M287" s="56"/>
      <c r="N287" s="56"/>
      <c r="O287" s="56"/>
      <c r="P287" s="56"/>
      <c r="Q287" s="56"/>
    </row>
    <row r="288" spans="1:17" ht="15.75" customHeight="1" x14ac:dyDescent="0.25">
      <c r="A288" s="18"/>
      <c r="D288" s="144"/>
      <c r="G288" s="56"/>
      <c r="H288" s="152"/>
      <c r="K288" s="56"/>
      <c r="L288" s="56"/>
      <c r="M288" s="56"/>
      <c r="N288" s="56"/>
      <c r="O288" s="56"/>
      <c r="P288" s="56"/>
      <c r="Q288" s="56"/>
    </row>
    <row r="289" spans="1:17" ht="15.75" customHeight="1" x14ac:dyDescent="0.25">
      <c r="A289" s="18"/>
      <c r="D289" s="144"/>
      <c r="G289" s="56"/>
      <c r="H289" s="152"/>
      <c r="K289" s="56"/>
      <c r="L289" s="56"/>
      <c r="M289" s="56"/>
      <c r="N289" s="56"/>
      <c r="O289" s="56"/>
      <c r="P289" s="56"/>
      <c r="Q289" s="56"/>
    </row>
    <row r="290" spans="1:17" ht="15.75" customHeight="1" x14ac:dyDescent="0.25">
      <c r="A290" s="18"/>
      <c r="D290" s="144"/>
      <c r="G290" s="56"/>
      <c r="H290" s="152"/>
      <c r="K290" s="56"/>
      <c r="L290" s="56"/>
      <c r="M290" s="56"/>
      <c r="N290" s="56"/>
      <c r="O290" s="56"/>
      <c r="P290" s="56"/>
      <c r="Q290" s="56"/>
    </row>
    <row r="291" spans="1:17" ht="15.75" customHeight="1" x14ac:dyDescent="0.25">
      <c r="A291" s="18"/>
      <c r="D291" s="144"/>
      <c r="G291" s="56"/>
      <c r="H291" s="152"/>
      <c r="K291" s="56"/>
      <c r="L291" s="56"/>
      <c r="M291" s="56"/>
      <c r="N291" s="56"/>
      <c r="O291" s="56"/>
      <c r="P291" s="56"/>
      <c r="Q291" s="56"/>
    </row>
    <row r="292" spans="1:17" ht="15.75" customHeight="1" x14ac:dyDescent="0.25">
      <c r="A292" s="18"/>
      <c r="D292" s="144"/>
      <c r="G292" s="56"/>
      <c r="H292" s="152"/>
      <c r="K292" s="56"/>
      <c r="L292" s="56"/>
      <c r="M292" s="56"/>
      <c r="N292" s="56"/>
      <c r="O292" s="56"/>
      <c r="P292" s="56"/>
      <c r="Q292" s="56"/>
    </row>
    <row r="293" spans="1:17" ht="15.75" customHeight="1" x14ac:dyDescent="0.25">
      <c r="A293" s="18"/>
      <c r="D293" s="144"/>
      <c r="G293" s="56"/>
      <c r="H293" s="152"/>
      <c r="K293" s="56"/>
      <c r="L293" s="56"/>
      <c r="M293" s="56"/>
      <c r="N293" s="56"/>
      <c r="O293" s="56"/>
      <c r="P293" s="56"/>
      <c r="Q293" s="56"/>
    </row>
    <row r="294" spans="1:17" ht="15.75" customHeight="1" x14ac:dyDescent="0.25">
      <c r="A294" s="18"/>
      <c r="D294" s="144"/>
      <c r="G294" s="56"/>
      <c r="H294" s="152"/>
      <c r="K294" s="56"/>
      <c r="L294" s="56"/>
      <c r="M294" s="56"/>
      <c r="N294" s="56"/>
      <c r="O294" s="56"/>
      <c r="P294" s="56"/>
      <c r="Q294" s="56"/>
    </row>
    <row r="295" spans="1:17" ht="15.75" customHeight="1" x14ac:dyDescent="0.25">
      <c r="A295" s="18"/>
      <c r="D295" s="144"/>
      <c r="G295" s="56"/>
      <c r="H295" s="152"/>
      <c r="K295" s="56"/>
      <c r="L295" s="56"/>
      <c r="M295" s="56"/>
      <c r="N295" s="56"/>
      <c r="O295" s="56"/>
      <c r="P295" s="56"/>
      <c r="Q295" s="56"/>
    </row>
    <row r="296" spans="1:17" ht="15.75" customHeight="1" x14ac:dyDescent="0.25">
      <c r="A296" s="18"/>
      <c r="D296" s="144"/>
      <c r="G296" s="56"/>
      <c r="H296" s="152"/>
      <c r="K296" s="56"/>
      <c r="L296" s="56"/>
      <c r="M296" s="56"/>
      <c r="N296" s="56"/>
      <c r="O296" s="56"/>
      <c r="P296" s="56"/>
      <c r="Q296" s="56"/>
    </row>
    <row r="297" spans="1:17" ht="15.75" customHeight="1" x14ac:dyDescent="0.25">
      <c r="A297" s="18"/>
      <c r="D297" s="144"/>
      <c r="G297" s="56"/>
      <c r="H297" s="152"/>
      <c r="K297" s="56"/>
      <c r="L297" s="56"/>
      <c r="M297" s="56"/>
      <c r="N297" s="56"/>
      <c r="O297" s="56"/>
      <c r="P297" s="56"/>
      <c r="Q297" s="56"/>
    </row>
    <row r="298" spans="1:17" ht="15.75" customHeight="1" x14ac:dyDescent="0.25">
      <c r="A298" s="18"/>
      <c r="D298" s="144"/>
      <c r="G298" s="56"/>
      <c r="H298" s="152"/>
      <c r="K298" s="56"/>
      <c r="L298" s="56"/>
      <c r="M298" s="56"/>
      <c r="N298" s="56"/>
      <c r="O298" s="56"/>
      <c r="P298" s="56"/>
      <c r="Q298" s="56"/>
    </row>
    <row r="299" spans="1:17" ht="15.75" customHeight="1" x14ac:dyDescent="0.25">
      <c r="A299" s="18"/>
      <c r="D299" s="144"/>
      <c r="G299" s="56"/>
      <c r="H299" s="152"/>
      <c r="K299" s="56"/>
      <c r="L299" s="56"/>
      <c r="M299" s="56"/>
      <c r="N299" s="56"/>
      <c r="O299" s="56"/>
      <c r="P299" s="56"/>
      <c r="Q299" s="56"/>
    </row>
    <row r="300" spans="1:17" ht="15.75" customHeight="1" x14ac:dyDescent="0.25">
      <c r="A300" s="18"/>
      <c r="D300" s="144"/>
      <c r="G300" s="56"/>
      <c r="H300" s="152"/>
      <c r="K300" s="56"/>
      <c r="L300" s="56"/>
      <c r="M300" s="56"/>
      <c r="N300" s="56"/>
      <c r="O300" s="56"/>
      <c r="P300" s="56"/>
      <c r="Q300" s="56"/>
    </row>
    <row r="301" spans="1:17" ht="15.75" customHeight="1" x14ac:dyDescent="0.25">
      <c r="A301" s="18"/>
      <c r="D301" s="144"/>
      <c r="G301" s="56"/>
      <c r="H301" s="152"/>
      <c r="K301" s="56"/>
      <c r="L301" s="56"/>
      <c r="M301" s="56"/>
      <c r="N301" s="56"/>
      <c r="O301" s="56"/>
      <c r="P301" s="56"/>
      <c r="Q301" s="56"/>
    </row>
    <row r="302" spans="1:17" ht="15.75" customHeight="1" x14ac:dyDescent="0.25">
      <c r="A302" s="18"/>
      <c r="D302" s="144"/>
      <c r="G302" s="56"/>
      <c r="H302" s="152"/>
      <c r="K302" s="56"/>
      <c r="L302" s="56"/>
      <c r="M302" s="56"/>
      <c r="N302" s="56"/>
      <c r="O302" s="56"/>
      <c r="P302" s="56"/>
      <c r="Q302" s="56"/>
    </row>
    <row r="303" spans="1:17" ht="15.75" customHeight="1" x14ac:dyDescent="0.25">
      <c r="A303" s="18"/>
      <c r="D303" s="144"/>
      <c r="G303" s="56"/>
      <c r="H303" s="152"/>
      <c r="K303" s="56"/>
      <c r="L303" s="56"/>
      <c r="M303" s="56"/>
      <c r="N303" s="56"/>
      <c r="O303" s="56"/>
      <c r="P303" s="56"/>
      <c r="Q303" s="56"/>
    </row>
    <row r="304" spans="1:17" ht="15.75" customHeight="1" x14ac:dyDescent="0.25">
      <c r="A304" s="18"/>
      <c r="D304" s="144"/>
      <c r="G304" s="56"/>
      <c r="H304" s="152"/>
      <c r="K304" s="56"/>
      <c r="L304" s="56"/>
      <c r="M304" s="56"/>
      <c r="N304" s="56"/>
      <c r="O304" s="56"/>
      <c r="P304" s="56"/>
      <c r="Q304" s="56"/>
    </row>
    <row r="305" spans="1:17" ht="15.75" customHeight="1" x14ac:dyDescent="0.25">
      <c r="A305" s="18"/>
      <c r="D305" s="144"/>
      <c r="G305" s="56"/>
      <c r="H305" s="152"/>
      <c r="K305" s="56"/>
      <c r="L305" s="56"/>
      <c r="M305" s="56"/>
      <c r="N305" s="56"/>
      <c r="O305" s="56"/>
      <c r="P305" s="56"/>
      <c r="Q305" s="56"/>
    </row>
    <row r="306" spans="1:17" ht="15.75" customHeight="1" x14ac:dyDescent="0.25">
      <c r="A306" s="18"/>
      <c r="D306" s="144"/>
      <c r="G306" s="56"/>
      <c r="H306" s="152"/>
      <c r="K306" s="56"/>
      <c r="L306" s="56"/>
      <c r="M306" s="56"/>
      <c r="N306" s="56"/>
      <c r="O306" s="56"/>
      <c r="P306" s="56"/>
      <c r="Q306" s="56"/>
    </row>
    <row r="307" spans="1:17" ht="15.75" customHeight="1" x14ac:dyDescent="0.25">
      <c r="A307" s="18"/>
      <c r="D307" s="144"/>
      <c r="G307" s="56"/>
      <c r="H307" s="152"/>
      <c r="K307" s="56"/>
      <c r="L307" s="56"/>
      <c r="M307" s="56"/>
      <c r="N307" s="56"/>
      <c r="O307" s="56"/>
      <c r="P307" s="56"/>
      <c r="Q307" s="56"/>
    </row>
    <row r="308" spans="1:17" ht="15.75" customHeight="1" x14ac:dyDescent="0.25">
      <c r="A308" s="18"/>
      <c r="D308" s="144"/>
      <c r="G308" s="56"/>
      <c r="H308" s="152"/>
      <c r="K308" s="56"/>
      <c r="L308" s="56"/>
      <c r="M308" s="56"/>
      <c r="N308" s="56"/>
      <c r="O308" s="56"/>
      <c r="P308" s="56"/>
      <c r="Q308" s="56"/>
    </row>
    <row r="309" spans="1:17" ht="15.75" customHeight="1" x14ac:dyDescent="0.25">
      <c r="A309" s="18"/>
      <c r="D309" s="144"/>
      <c r="G309" s="56"/>
      <c r="H309" s="152"/>
      <c r="K309" s="56"/>
      <c r="L309" s="56"/>
      <c r="M309" s="56"/>
      <c r="N309" s="56"/>
      <c r="O309" s="56"/>
      <c r="P309" s="56"/>
      <c r="Q309" s="56"/>
    </row>
    <row r="310" spans="1:17" ht="15.75" customHeight="1" x14ac:dyDescent="0.25">
      <c r="A310" s="18"/>
      <c r="D310" s="144"/>
      <c r="G310" s="56"/>
      <c r="H310" s="152"/>
      <c r="K310" s="56"/>
      <c r="L310" s="56"/>
      <c r="M310" s="56"/>
      <c r="N310" s="56"/>
      <c r="O310" s="56"/>
      <c r="P310" s="56"/>
      <c r="Q310" s="56"/>
    </row>
    <row r="311" spans="1:17" ht="15.75" customHeight="1" x14ac:dyDescent="0.25">
      <c r="A311" s="18"/>
      <c r="D311" s="144"/>
      <c r="G311" s="56"/>
      <c r="H311" s="152"/>
      <c r="K311" s="56"/>
      <c r="L311" s="56"/>
      <c r="M311" s="56"/>
      <c r="N311" s="56"/>
      <c r="O311" s="56"/>
      <c r="P311" s="56"/>
      <c r="Q311" s="56"/>
    </row>
    <row r="312" spans="1:17" ht="15.75" customHeight="1" x14ac:dyDescent="0.25">
      <c r="A312" s="18"/>
      <c r="D312" s="144"/>
      <c r="G312" s="56"/>
      <c r="H312" s="152"/>
      <c r="K312" s="56"/>
      <c r="L312" s="56"/>
      <c r="M312" s="56"/>
      <c r="N312" s="56"/>
      <c r="O312" s="56"/>
      <c r="P312" s="56"/>
      <c r="Q312" s="56"/>
    </row>
    <row r="313" spans="1:17" ht="15.75" customHeight="1" x14ac:dyDescent="0.25">
      <c r="A313" s="18"/>
      <c r="D313" s="144"/>
      <c r="G313" s="56"/>
      <c r="H313" s="152"/>
      <c r="K313" s="56"/>
      <c r="L313" s="56"/>
      <c r="M313" s="56"/>
      <c r="N313" s="56"/>
      <c r="O313" s="56"/>
      <c r="P313" s="56"/>
      <c r="Q313" s="56"/>
    </row>
    <row r="314" spans="1:17" ht="15.75" customHeight="1" x14ac:dyDescent="0.25">
      <c r="A314" s="18"/>
      <c r="D314" s="144"/>
      <c r="G314" s="56"/>
      <c r="H314" s="152"/>
      <c r="K314" s="56"/>
      <c r="L314" s="56"/>
      <c r="M314" s="56"/>
      <c r="N314" s="56"/>
      <c r="O314" s="56"/>
      <c r="P314" s="56"/>
      <c r="Q314" s="56"/>
    </row>
    <row r="315" spans="1:17" ht="15.75" customHeight="1" x14ac:dyDescent="0.25">
      <c r="A315" s="18"/>
      <c r="D315" s="144"/>
      <c r="G315" s="56"/>
      <c r="H315" s="152"/>
      <c r="K315" s="56"/>
      <c r="L315" s="56"/>
      <c r="M315" s="56"/>
      <c r="N315" s="56"/>
      <c r="O315" s="56"/>
      <c r="P315" s="56"/>
      <c r="Q315" s="56"/>
    </row>
    <row r="316" spans="1:17" ht="15.75" customHeight="1" x14ac:dyDescent="0.25">
      <c r="A316" s="18"/>
      <c r="D316" s="144"/>
      <c r="G316" s="56"/>
      <c r="H316" s="152"/>
      <c r="K316" s="56"/>
      <c r="L316" s="56"/>
      <c r="M316" s="56"/>
      <c r="N316" s="56"/>
      <c r="O316" s="56"/>
      <c r="P316" s="56"/>
      <c r="Q316" s="56"/>
    </row>
    <row r="317" spans="1:17" ht="15.75" customHeight="1" x14ac:dyDescent="0.25">
      <c r="A317" s="18"/>
      <c r="D317" s="144"/>
      <c r="G317" s="56"/>
      <c r="H317" s="152"/>
      <c r="K317" s="56"/>
      <c r="L317" s="56"/>
      <c r="M317" s="56"/>
      <c r="N317" s="56"/>
      <c r="O317" s="56"/>
      <c r="P317" s="56"/>
      <c r="Q317" s="56"/>
    </row>
    <row r="318" spans="1:17" ht="15.75" customHeight="1" x14ac:dyDescent="0.25">
      <c r="A318" s="18"/>
      <c r="D318" s="144"/>
      <c r="G318" s="56"/>
      <c r="H318" s="152"/>
      <c r="K318" s="56"/>
      <c r="L318" s="56"/>
      <c r="M318" s="56"/>
      <c r="N318" s="56"/>
      <c r="O318" s="56"/>
      <c r="P318" s="56"/>
      <c r="Q318" s="56"/>
    </row>
    <row r="319" spans="1:17" ht="15.75" customHeight="1" x14ac:dyDescent="0.25">
      <c r="A319" s="18"/>
      <c r="D319" s="144"/>
      <c r="G319" s="56"/>
      <c r="H319" s="152"/>
      <c r="K319" s="56"/>
      <c r="L319" s="56"/>
      <c r="M319" s="56"/>
      <c r="N319" s="56"/>
      <c r="O319" s="56"/>
      <c r="P319" s="56"/>
      <c r="Q319" s="56"/>
    </row>
    <row r="320" spans="1:17" ht="15.75" customHeight="1" x14ac:dyDescent="0.25">
      <c r="A320" s="18"/>
      <c r="D320" s="144"/>
      <c r="G320" s="56"/>
      <c r="H320" s="152"/>
      <c r="K320" s="56"/>
      <c r="L320" s="56"/>
      <c r="M320" s="56"/>
      <c r="N320" s="56"/>
      <c r="O320" s="56"/>
      <c r="P320" s="56"/>
      <c r="Q320" s="56"/>
    </row>
    <row r="321" spans="1:17" ht="15.75" customHeight="1" x14ac:dyDescent="0.25">
      <c r="A321" s="18"/>
      <c r="D321" s="144"/>
      <c r="G321" s="56"/>
      <c r="H321" s="152"/>
      <c r="K321" s="56"/>
      <c r="L321" s="56"/>
      <c r="M321" s="56"/>
      <c r="N321" s="56"/>
      <c r="O321" s="56"/>
      <c r="P321" s="56"/>
      <c r="Q321" s="56"/>
    </row>
    <row r="322" spans="1:17" ht="15.75" customHeight="1" x14ac:dyDescent="0.25">
      <c r="A322" s="18"/>
      <c r="D322" s="144"/>
      <c r="G322" s="56"/>
      <c r="H322" s="152"/>
      <c r="K322" s="56"/>
      <c r="L322" s="56"/>
      <c r="M322" s="56"/>
      <c r="N322" s="56"/>
      <c r="O322" s="56"/>
      <c r="P322" s="56"/>
      <c r="Q322" s="56"/>
    </row>
    <row r="323" spans="1:17" ht="15.75" customHeight="1" x14ac:dyDescent="0.25">
      <c r="A323" s="18"/>
      <c r="D323" s="144"/>
      <c r="G323" s="56"/>
      <c r="H323" s="152"/>
      <c r="K323" s="56"/>
      <c r="L323" s="56"/>
      <c r="M323" s="56"/>
      <c r="N323" s="56"/>
      <c r="O323" s="56"/>
      <c r="P323" s="56"/>
      <c r="Q323" s="56"/>
    </row>
    <row r="324" spans="1:17" ht="15.75" customHeight="1" x14ac:dyDescent="0.25">
      <c r="A324" s="18"/>
      <c r="D324" s="144"/>
      <c r="G324" s="56"/>
      <c r="H324" s="152"/>
      <c r="K324" s="56"/>
      <c r="L324" s="56"/>
      <c r="M324" s="56"/>
      <c r="N324" s="56"/>
      <c r="O324" s="56"/>
      <c r="P324" s="56"/>
      <c r="Q324" s="56"/>
    </row>
    <row r="325" spans="1:17" ht="15.75" customHeight="1" x14ac:dyDescent="0.25">
      <c r="A325" s="18"/>
      <c r="D325" s="144"/>
      <c r="G325" s="56"/>
      <c r="H325" s="152"/>
      <c r="K325" s="56"/>
      <c r="L325" s="56"/>
      <c r="M325" s="56"/>
      <c r="N325" s="56"/>
      <c r="O325" s="56"/>
      <c r="P325" s="56"/>
      <c r="Q325" s="56"/>
    </row>
    <row r="326" spans="1:17" ht="15.75" customHeight="1" x14ac:dyDescent="0.25">
      <c r="A326" s="18"/>
      <c r="D326" s="144"/>
      <c r="G326" s="56"/>
      <c r="H326" s="152"/>
      <c r="K326" s="56"/>
      <c r="L326" s="56"/>
      <c r="M326" s="56"/>
      <c r="N326" s="56"/>
      <c r="O326" s="56"/>
      <c r="P326" s="56"/>
      <c r="Q326" s="56"/>
    </row>
    <row r="327" spans="1:17" ht="15.75" customHeight="1" x14ac:dyDescent="0.25">
      <c r="A327" s="18"/>
      <c r="D327" s="144"/>
      <c r="G327" s="56"/>
      <c r="H327" s="152"/>
      <c r="K327" s="56"/>
      <c r="L327" s="56"/>
      <c r="M327" s="56"/>
      <c r="N327" s="56"/>
      <c r="O327" s="56"/>
      <c r="P327" s="56"/>
      <c r="Q327" s="56"/>
    </row>
    <row r="328" spans="1:17" ht="15.75" customHeight="1" x14ac:dyDescent="0.25">
      <c r="A328" s="18"/>
      <c r="D328" s="144"/>
      <c r="G328" s="56"/>
      <c r="H328" s="152"/>
      <c r="K328" s="56"/>
      <c r="L328" s="56"/>
      <c r="M328" s="56"/>
      <c r="N328" s="56"/>
      <c r="O328" s="56"/>
      <c r="P328" s="56"/>
      <c r="Q328" s="56"/>
    </row>
    <row r="329" spans="1:17" ht="15.75" customHeight="1" x14ac:dyDescent="0.25">
      <c r="A329" s="18"/>
      <c r="D329" s="144"/>
      <c r="G329" s="56"/>
      <c r="H329" s="152"/>
      <c r="K329" s="56"/>
      <c r="L329" s="56"/>
      <c r="M329" s="56"/>
      <c r="N329" s="56"/>
      <c r="O329" s="56"/>
      <c r="P329" s="56"/>
      <c r="Q329" s="56"/>
    </row>
    <row r="330" spans="1:17" ht="15.75" customHeight="1" x14ac:dyDescent="0.25">
      <c r="A330" s="18"/>
      <c r="D330" s="144"/>
      <c r="G330" s="56"/>
      <c r="H330" s="152"/>
      <c r="K330" s="56"/>
      <c r="L330" s="56"/>
      <c r="M330" s="56"/>
      <c r="N330" s="56"/>
      <c r="O330" s="56"/>
      <c r="P330" s="56"/>
      <c r="Q330" s="56"/>
    </row>
    <row r="331" spans="1:17" ht="15.75" customHeight="1" x14ac:dyDescent="0.25">
      <c r="A331" s="18"/>
      <c r="D331" s="144"/>
      <c r="G331" s="56"/>
      <c r="H331" s="152"/>
      <c r="K331" s="56"/>
      <c r="L331" s="56"/>
      <c r="M331" s="56"/>
      <c r="N331" s="56"/>
      <c r="O331" s="56"/>
      <c r="P331" s="56"/>
      <c r="Q331" s="56"/>
    </row>
    <row r="332" spans="1:17" ht="15.75" customHeight="1" x14ac:dyDescent="0.25">
      <c r="A332" s="18"/>
      <c r="D332" s="144"/>
      <c r="G332" s="56"/>
      <c r="H332" s="152"/>
      <c r="K332" s="56"/>
      <c r="L332" s="56"/>
      <c r="M332" s="56"/>
      <c r="N332" s="56"/>
      <c r="O332" s="56"/>
      <c r="P332" s="56"/>
      <c r="Q332" s="56"/>
    </row>
    <row r="333" spans="1:17" ht="15.75" customHeight="1" x14ac:dyDescent="0.25">
      <c r="A333" s="18"/>
      <c r="D333" s="144"/>
      <c r="G333" s="56"/>
      <c r="H333" s="152"/>
      <c r="K333" s="56"/>
      <c r="L333" s="56"/>
      <c r="M333" s="56"/>
      <c r="N333" s="56"/>
      <c r="O333" s="56"/>
      <c r="P333" s="56"/>
      <c r="Q333" s="56"/>
    </row>
    <row r="334" spans="1:17" ht="15.75" customHeight="1" x14ac:dyDescent="0.25">
      <c r="A334" s="18"/>
      <c r="D334" s="144"/>
      <c r="G334" s="56"/>
      <c r="H334" s="152"/>
      <c r="K334" s="56"/>
      <c r="L334" s="56"/>
      <c r="M334" s="56"/>
      <c r="N334" s="56"/>
      <c r="O334" s="56"/>
      <c r="P334" s="56"/>
      <c r="Q334" s="56"/>
    </row>
    <row r="335" spans="1:17" ht="15.75" customHeight="1" x14ac:dyDescent="0.25">
      <c r="A335" s="18"/>
      <c r="D335" s="144"/>
      <c r="G335" s="56"/>
      <c r="H335" s="152"/>
      <c r="K335" s="56"/>
      <c r="L335" s="56"/>
      <c r="M335" s="56"/>
      <c r="N335" s="56"/>
      <c r="O335" s="56"/>
      <c r="P335" s="56"/>
      <c r="Q335" s="56"/>
    </row>
    <row r="336" spans="1:17" ht="15.75" customHeight="1" x14ac:dyDescent="0.25">
      <c r="A336" s="18"/>
      <c r="D336" s="144"/>
      <c r="G336" s="56"/>
      <c r="H336" s="152"/>
      <c r="K336" s="56"/>
      <c r="L336" s="56"/>
      <c r="M336" s="56"/>
      <c r="N336" s="56"/>
      <c r="O336" s="56"/>
      <c r="P336" s="56"/>
      <c r="Q336" s="56"/>
    </row>
    <row r="337" spans="1:17" ht="15.75" customHeight="1" x14ac:dyDescent="0.25">
      <c r="A337" s="18"/>
      <c r="D337" s="144"/>
      <c r="G337" s="56"/>
      <c r="H337" s="152"/>
      <c r="K337" s="56"/>
      <c r="L337" s="56"/>
      <c r="M337" s="56"/>
      <c r="N337" s="56"/>
      <c r="O337" s="56"/>
      <c r="P337" s="56"/>
      <c r="Q337" s="56"/>
    </row>
    <row r="338" spans="1:17" ht="15.75" customHeight="1" x14ac:dyDescent="0.25">
      <c r="A338" s="18"/>
      <c r="D338" s="144"/>
      <c r="G338" s="56"/>
      <c r="H338" s="152"/>
      <c r="K338" s="56"/>
      <c r="L338" s="56"/>
      <c r="M338" s="56"/>
      <c r="N338" s="56"/>
      <c r="O338" s="56"/>
      <c r="P338" s="56"/>
      <c r="Q338" s="56"/>
    </row>
    <row r="339" spans="1:17" ht="15.75" customHeight="1" x14ac:dyDescent="0.25">
      <c r="A339" s="18"/>
      <c r="D339" s="144"/>
      <c r="G339" s="56"/>
      <c r="H339" s="152"/>
      <c r="K339" s="56"/>
      <c r="L339" s="56"/>
      <c r="M339" s="56"/>
      <c r="N339" s="56"/>
      <c r="O339" s="56"/>
      <c r="P339" s="56"/>
      <c r="Q339" s="56"/>
    </row>
    <row r="340" spans="1:17" ht="15.75" customHeight="1" x14ac:dyDescent="0.25">
      <c r="A340" s="18"/>
      <c r="D340" s="144"/>
      <c r="G340" s="56"/>
      <c r="H340" s="152"/>
      <c r="K340" s="56"/>
      <c r="L340" s="56"/>
      <c r="M340" s="56"/>
      <c r="N340" s="56"/>
      <c r="O340" s="56"/>
      <c r="P340" s="56"/>
      <c r="Q340" s="56"/>
    </row>
    <row r="341" spans="1:17" ht="15.75" customHeight="1" x14ac:dyDescent="0.25">
      <c r="A341" s="18"/>
      <c r="D341" s="144"/>
      <c r="G341" s="56"/>
      <c r="H341" s="152"/>
      <c r="K341" s="56"/>
      <c r="L341" s="56"/>
      <c r="M341" s="56"/>
      <c r="N341" s="56"/>
      <c r="O341" s="56"/>
      <c r="P341" s="56"/>
      <c r="Q341" s="56"/>
    </row>
    <row r="342" spans="1:17" ht="15.75" customHeight="1" x14ac:dyDescent="0.25">
      <c r="A342" s="18"/>
      <c r="D342" s="144"/>
      <c r="G342" s="56"/>
      <c r="H342" s="152"/>
      <c r="K342" s="56"/>
      <c r="L342" s="56"/>
      <c r="M342" s="56"/>
      <c r="N342" s="56"/>
      <c r="O342" s="56"/>
      <c r="P342" s="56"/>
      <c r="Q342" s="56"/>
    </row>
    <row r="343" spans="1:17" ht="15.75" customHeight="1" x14ac:dyDescent="0.25">
      <c r="A343" s="18"/>
      <c r="D343" s="144"/>
      <c r="G343" s="56"/>
      <c r="H343" s="152"/>
      <c r="K343" s="56"/>
      <c r="L343" s="56"/>
      <c r="M343" s="56"/>
      <c r="N343" s="56"/>
      <c r="O343" s="56"/>
      <c r="P343" s="56"/>
      <c r="Q343" s="56"/>
    </row>
    <row r="344" spans="1:17" ht="15.75" customHeight="1" x14ac:dyDescent="0.25">
      <c r="A344" s="18"/>
      <c r="D344" s="144"/>
      <c r="G344" s="56"/>
      <c r="H344" s="152"/>
      <c r="K344" s="56"/>
      <c r="L344" s="56"/>
      <c r="M344" s="56"/>
      <c r="N344" s="56"/>
      <c r="O344" s="56"/>
      <c r="P344" s="56"/>
      <c r="Q344" s="56"/>
    </row>
    <row r="345" spans="1:17" ht="15.75" customHeight="1" x14ac:dyDescent="0.25">
      <c r="A345" s="18"/>
      <c r="D345" s="144"/>
      <c r="G345" s="56"/>
      <c r="H345" s="152"/>
      <c r="K345" s="56"/>
      <c r="L345" s="56"/>
      <c r="M345" s="56"/>
      <c r="N345" s="56"/>
      <c r="O345" s="56"/>
      <c r="P345" s="56"/>
      <c r="Q345" s="56"/>
    </row>
    <row r="346" spans="1:17" ht="15.75" customHeight="1" x14ac:dyDescent="0.25">
      <c r="A346" s="18"/>
      <c r="D346" s="144"/>
      <c r="G346" s="56"/>
      <c r="H346" s="152"/>
      <c r="K346" s="56"/>
      <c r="L346" s="56"/>
      <c r="M346" s="56"/>
      <c r="N346" s="56"/>
      <c r="O346" s="56"/>
      <c r="P346" s="56"/>
      <c r="Q346" s="56"/>
    </row>
    <row r="347" spans="1:17" ht="15.75" customHeight="1" x14ac:dyDescent="0.25">
      <c r="A347" s="18"/>
      <c r="D347" s="144"/>
      <c r="G347" s="56"/>
      <c r="H347" s="152"/>
      <c r="K347" s="56"/>
      <c r="L347" s="56"/>
      <c r="M347" s="56"/>
      <c r="N347" s="56"/>
      <c r="O347" s="56"/>
      <c r="P347" s="56"/>
      <c r="Q347" s="56"/>
    </row>
    <row r="348" spans="1:17" ht="15.75" customHeight="1" x14ac:dyDescent="0.25">
      <c r="A348" s="18"/>
      <c r="D348" s="144"/>
      <c r="G348" s="56"/>
      <c r="H348" s="152"/>
      <c r="K348" s="56"/>
      <c r="L348" s="56"/>
      <c r="M348" s="56"/>
      <c r="N348" s="56"/>
      <c r="O348" s="56"/>
      <c r="P348" s="56"/>
      <c r="Q348" s="56"/>
    </row>
    <row r="349" spans="1:17" ht="15.75" customHeight="1" x14ac:dyDescent="0.25">
      <c r="A349" s="18"/>
      <c r="D349" s="144"/>
      <c r="G349" s="56"/>
      <c r="H349" s="152"/>
      <c r="K349" s="56"/>
      <c r="L349" s="56"/>
      <c r="M349" s="56"/>
      <c r="N349" s="56"/>
      <c r="O349" s="56"/>
      <c r="P349" s="56"/>
      <c r="Q349" s="56"/>
    </row>
    <row r="350" spans="1:17" ht="15.75" customHeight="1" x14ac:dyDescent="0.25">
      <c r="A350" s="18"/>
      <c r="D350" s="144"/>
      <c r="G350" s="56"/>
      <c r="H350" s="152"/>
      <c r="K350" s="56"/>
      <c r="L350" s="56"/>
      <c r="M350" s="56"/>
      <c r="N350" s="56"/>
      <c r="O350" s="56"/>
      <c r="P350" s="56"/>
      <c r="Q350" s="56"/>
    </row>
    <row r="351" spans="1:17" ht="15.75" customHeight="1" x14ac:dyDescent="0.25">
      <c r="A351" s="18"/>
      <c r="D351" s="144"/>
      <c r="G351" s="56"/>
      <c r="H351" s="152"/>
      <c r="K351" s="56"/>
      <c r="L351" s="56"/>
      <c r="M351" s="56"/>
      <c r="N351" s="56"/>
      <c r="O351" s="56"/>
      <c r="P351" s="56"/>
      <c r="Q351" s="56"/>
    </row>
    <row r="352" spans="1:17" ht="15.75" customHeight="1" x14ac:dyDescent="0.25">
      <c r="A352" s="18"/>
      <c r="D352" s="144"/>
      <c r="G352" s="56"/>
      <c r="H352" s="152"/>
      <c r="K352" s="56"/>
      <c r="L352" s="56"/>
      <c r="M352" s="56"/>
      <c r="N352" s="56"/>
      <c r="O352" s="56"/>
      <c r="P352" s="56"/>
      <c r="Q352" s="56"/>
    </row>
    <row r="353" spans="1:17" ht="15.75" customHeight="1" x14ac:dyDescent="0.25">
      <c r="A353" s="18"/>
      <c r="D353" s="144"/>
      <c r="G353" s="56"/>
      <c r="H353" s="152"/>
      <c r="K353" s="56"/>
      <c r="L353" s="56"/>
      <c r="M353" s="56"/>
      <c r="N353" s="56"/>
      <c r="O353" s="56"/>
      <c r="P353" s="56"/>
      <c r="Q353" s="56"/>
    </row>
    <row r="354" spans="1:17" ht="15.75" customHeight="1" x14ac:dyDescent="0.25">
      <c r="A354" s="18"/>
      <c r="D354" s="144"/>
      <c r="G354" s="56"/>
      <c r="H354" s="152"/>
      <c r="K354" s="56"/>
      <c r="L354" s="56"/>
      <c r="M354" s="56"/>
      <c r="N354" s="56"/>
      <c r="O354" s="56"/>
      <c r="P354" s="56"/>
      <c r="Q354" s="56"/>
    </row>
    <row r="355" spans="1:17" ht="15.75" customHeight="1" x14ac:dyDescent="0.25">
      <c r="A355" s="18"/>
      <c r="D355" s="144"/>
      <c r="G355" s="56"/>
      <c r="H355" s="152"/>
      <c r="K355" s="56"/>
      <c r="L355" s="56"/>
      <c r="M355" s="56"/>
      <c r="N355" s="56"/>
      <c r="O355" s="56"/>
      <c r="P355" s="56"/>
      <c r="Q355" s="56"/>
    </row>
    <row r="356" spans="1:17" ht="15.75" customHeight="1" x14ac:dyDescent="0.25">
      <c r="A356" s="18"/>
      <c r="D356" s="144"/>
      <c r="G356" s="56"/>
      <c r="H356" s="152"/>
      <c r="K356" s="56"/>
      <c r="L356" s="56"/>
      <c r="M356" s="56"/>
      <c r="N356" s="56"/>
      <c r="O356" s="56"/>
      <c r="P356" s="56"/>
      <c r="Q356" s="56"/>
    </row>
    <row r="357" spans="1:17" ht="15.75" customHeight="1" x14ac:dyDescent="0.25">
      <c r="A357" s="18"/>
      <c r="D357" s="144"/>
      <c r="G357" s="56"/>
      <c r="H357" s="152"/>
      <c r="K357" s="56"/>
      <c r="L357" s="56"/>
      <c r="M357" s="56"/>
      <c r="N357" s="56"/>
      <c r="O357" s="56"/>
      <c r="P357" s="56"/>
      <c r="Q357" s="56"/>
    </row>
    <row r="358" spans="1:17" ht="15.75" customHeight="1" x14ac:dyDescent="0.25">
      <c r="A358" s="18"/>
      <c r="D358" s="144"/>
      <c r="G358" s="56"/>
      <c r="H358" s="152"/>
      <c r="K358" s="56"/>
      <c r="L358" s="56"/>
      <c r="M358" s="56"/>
      <c r="N358" s="56"/>
      <c r="O358" s="56"/>
      <c r="P358" s="56"/>
      <c r="Q358" s="56"/>
    </row>
    <row r="359" spans="1:17" ht="15.75" customHeight="1" x14ac:dyDescent="0.25">
      <c r="A359" s="18"/>
      <c r="D359" s="144"/>
      <c r="G359" s="56"/>
      <c r="H359" s="152"/>
      <c r="K359" s="56"/>
      <c r="L359" s="56"/>
      <c r="M359" s="56"/>
      <c r="N359" s="56"/>
      <c r="O359" s="56"/>
      <c r="P359" s="56"/>
      <c r="Q359" s="56"/>
    </row>
    <row r="360" spans="1:17" ht="15.75" customHeight="1" x14ac:dyDescent="0.25">
      <c r="A360" s="18"/>
      <c r="D360" s="144"/>
      <c r="G360" s="56"/>
      <c r="H360" s="152"/>
      <c r="K360" s="56"/>
      <c r="L360" s="56"/>
      <c r="M360" s="56"/>
      <c r="N360" s="56"/>
      <c r="O360" s="56"/>
      <c r="P360" s="56"/>
      <c r="Q360" s="56"/>
    </row>
    <row r="361" spans="1:17" ht="15.75" customHeight="1" x14ac:dyDescent="0.25">
      <c r="A361" s="18"/>
      <c r="D361" s="144"/>
      <c r="G361" s="56"/>
      <c r="H361" s="152"/>
      <c r="K361" s="56"/>
      <c r="L361" s="56"/>
      <c r="M361" s="56"/>
      <c r="N361" s="56"/>
      <c r="O361" s="56"/>
      <c r="P361" s="56"/>
      <c r="Q361" s="56"/>
    </row>
    <row r="362" spans="1:17" ht="15.75" customHeight="1" x14ac:dyDescent="0.25">
      <c r="A362" s="18"/>
      <c r="D362" s="144"/>
      <c r="G362" s="56"/>
      <c r="H362" s="152"/>
      <c r="K362" s="56"/>
      <c r="L362" s="56"/>
      <c r="M362" s="56"/>
      <c r="N362" s="56"/>
      <c r="O362" s="56"/>
      <c r="P362" s="56"/>
      <c r="Q362" s="56"/>
    </row>
    <row r="363" spans="1:17" ht="15.75" customHeight="1" x14ac:dyDescent="0.25">
      <c r="A363" s="18"/>
      <c r="D363" s="144"/>
      <c r="G363" s="56"/>
      <c r="H363" s="152"/>
      <c r="K363" s="56"/>
      <c r="L363" s="56"/>
      <c r="M363" s="56"/>
      <c r="N363" s="56"/>
      <c r="O363" s="56"/>
      <c r="P363" s="56"/>
      <c r="Q363" s="56"/>
    </row>
    <row r="364" spans="1:17" ht="15.75" customHeight="1" x14ac:dyDescent="0.25">
      <c r="A364" s="18"/>
      <c r="D364" s="144"/>
      <c r="G364" s="56"/>
      <c r="H364" s="152"/>
      <c r="K364" s="56"/>
      <c r="L364" s="56"/>
      <c r="M364" s="56"/>
      <c r="N364" s="56"/>
      <c r="O364" s="56"/>
      <c r="P364" s="56"/>
      <c r="Q364" s="56"/>
    </row>
    <row r="365" spans="1:17" ht="15.75" customHeight="1" x14ac:dyDescent="0.25">
      <c r="A365" s="18"/>
      <c r="D365" s="144"/>
      <c r="G365" s="56"/>
      <c r="H365" s="152"/>
      <c r="K365" s="56"/>
      <c r="L365" s="56"/>
      <c r="M365" s="56"/>
      <c r="N365" s="56"/>
      <c r="O365" s="56"/>
      <c r="P365" s="56"/>
      <c r="Q365" s="56"/>
    </row>
    <row r="366" spans="1:17" ht="15.75" customHeight="1" x14ac:dyDescent="0.25">
      <c r="A366" s="18"/>
      <c r="D366" s="144"/>
      <c r="G366" s="56"/>
      <c r="H366" s="152"/>
      <c r="K366" s="56"/>
      <c r="L366" s="56"/>
      <c r="M366" s="56"/>
      <c r="N366" s="56"/>
      <c r="O366" s="56"/>
      <c r="P366" s="56"/>
      <c r="Q366" s="56"/>
    </row>
    <row r="367" spans="1:17" ht="15.75" customHeight="1" x14ac:dyDescent="0.25">
      <c r="A367" s="18"/>
      <c r="D367" s="144"/>
      <c r="G367" s="56"/>
      <c r="H367" s="152"/>
      <c r="K367" s="56"/>
      <c r="L367" s="56"/>
      <c r="M367" s="56"/>
      <c r="N367" s="56"/>
      <c r="O367" s="56"/>
      <c r="P367" s="56"/>
      <c r="Q367" s="56"/>
    </row>
    <row r="368" spans="1:17" ht="15.75" customHeight="1" x14ac:dyDescent="0.25">
      <c r="A368" s="18"/>
      <c r="D368" s="144"/>
      <c r="G368" s="56"/>
      <c r="H368" s="152"/>
      <c r="K368" s="56"/>
      <c r="L368" s="56"/>
      <c r="M368" s="56"/>
      <c r="N368" s="56"/>
      <c r="O368" s="56"/>
      <c r="P368" s="56"/>
      <c r="Q368" s="56"/>
    </row>
    <row r="369" spans="1:17" ht="15.75" customHeight="1" x14ac:dyDescent="0.25">
      <c r="A369" s="18"/>
      <c r="D369" s="144"/>
      <c r="G369" s="56"/>
      <c r="H369" s="152"/>
      <c r="K369" s="56"/>
      <c r="L369" s="56"/>
      <c r="M369" s="56"/>
      <c r="N369" s="56"/>
      <c r="O369" s="56"/>
      <c r="P369" s="56"/>
      <c r="Q369" s="56"/>
    </row>
    <row r="370" spans="1:17" ht="15.75" customHeight="1" x14ac:dyDescent="0.25">
      <c r="A370" s="18"/>
      <c r="D370" s="144"/>
      <c r="G370" s="56"/>
      <c r="H370" s="152"/>
      <c r="K370" s="56"/>
      <c r="L370" s="56"/>
      <c r="M370" s="56"/>
      <c r="N370" s="56"/>
      <c r="O370" s="56"/>
      <c r="P370" s="56"/>
      <c r="Q370" s="56"/>
    </row>
    <row r="371" spans="1:17" ht="15.75" customHeight="1" x14ac:dyDescent="0.25">
      <c r="A371" s="18"/>
      <c r="D371" s="144"/>
      <c r="G371" s="56"/>
      <c r="H371" s="152"/>
      <c r="K371" s="56"/>
      <c r="L371" s="56"/>
      <c r="M371" s="56"/>
      <c r="N371" s="56"/>
      <c r="O371" s="56"/>
      <c r="P371" s="56"/>
      <c r="Q371" s="56"/>
    </row>
    <row r="372" spans="1:17" ht="15.75" customHeight="1" x14ac:dyDescent="0.25">
      <c r="A372" s="18"/>
      <c r="D372" s="144"/>
      <c r="G372" s="56"/>
      <c r="H372" s="152"/>
      <c r="K372" s="56"/>
      <c r="L372" s="56"/>
      <c r="M372" s="56"/>
      <c r="N372" s="56"/>
      <c r="O372" s="56"/>
      <c r="P372" s="56"/>
      <c r="Q372" s="56"/>
    </row>
    <row r="373" spans="1:17" ht="15.75" customHeight="1" x14ac:dyDescent="0.25">
      <c r="A373" s="18"/>
      <c r="D373" s="144"/>
      <c r="G373" s="56"/>
      <c r="H373" s="152"/>
      <c r="K373" s="56"/>
      <c r="L373" s="56"/>
      <c r="M373" s="56"/>
      <c r="N373" s="56"/>
      <c r="O373" s="56"/>
      <c r="P373" s="56"/>
      <c r="Q373" s="56"/>
    </row>
    <row r="374" spans="1:17" ht="15.75" customHeight="1" x14ac:dyDescent="0.25">
      <c r="A374" s="18"/>
      <c r="D374" s="144"/>
      <c r="G374" s="56"/>
      <c r="H374" s="152"/>
      <c r="K374" s="56"/>
      <c r="L374" s="56"/>
      <c r="M374" s="56"/>
      <c r="N374" s="56"/>
      <c r="O374" s="56"/>
      <c r="P374" s="56"/>
      <c r="Q374" s="56"/>
    </row>
    <row r="375" spans="1:17" ht="15.75" customHeight="1" x14ac:dyDescent="0.25">
      <c r="A375" s="18"/>
      <c r="D375" s="144"/>
      <c r="G375" s="56"/>
      <c r="H375" s="152"/>
      <c r="K375" s="56"/>
      <c r="L375" s="56"/>
      <c r="M375" s="56"/>
      <c r="N375" s="56"/>
      <c r="O375" s="56"/>
      <c r="P375" s="56"/>
      <c r="Q375" s="56"/>
    </row>
    <row r="376" spans="1:17" ht="15.75" customHeight="1" x14ac:dyDescent="0.25">
      <c r="A376" s="18"/>
      <c r="D376" s="144"/>
      <c r="G376" s="56"/>
      <c r="H376" s="152"/>
      <c r="K376" s="56"/>
      <c r="L376" s="56"/>
      <c r="M376" s="56"/>
      <c r="N376" s="56"/>
      <c r="O376" s="56"/>
      <c r="P376" s="56"/>
      <c r="Q376" s="56"/>
    </row>
    <row r="377" spans="1:17" ht="15.75" customHeight="1" x14ac:dyDescent="0.25">
      <c r="A377" s="18"/>
      <c r="D377" s="144"/>
      <c r="G377" s="56"/>
      <c r="H377" s="152"/>
      <c r="K377" s="56"/>
      <c r="L377" s="56"/>
      <c r="M377" s="56"/>
      <c r="N377" s="56"/>
      <c r="O377" s="56"/>
      <c r="P377" s="56"/>
      <c r="Q377" s="56"/>
    </row>
    <row r="378" spans="1:17" ht="15.75" customHeight="1" x14ac:dyDescent="0.25">
      <c r="A378" s="18"/>
      <c r="D378" s="144"/>
      <c r="G378" s="56"/>
      <c r="H378" s="152"/>
      <c r="K378" s="56"/>
      <c r="L378" s="56"/>
      <c r="M378" s="56"/>
      <c r="N378" s="56"/>
      <c r="O378" s="56"/>
      <c r="P378" s="56"/>
      <c r="Q378" s="56"/>
    </row>
    <row r="379" spans="1:17" ht="15.75" customHeight="1" x14ac:dyDescent="0.25">
      <c r="A379" s="18"/>
      <c r="D379" s="144"/>
      <c r="G379" s="56"/>
      <c r="H379" s="152"/>
      <c r="K379" s="56"/>
      <c r="L379" s="56"/>
      <c r="M379" s="56"/>
      <c r="N379" s="56"/>
      <c r="O379" s="56"/>
      <c r="P379" s="56"/>
      <c r="Q379" s="56"/>
    </row>
    <row r="380" spans="1:17" ht="15.75" customHeight="1" x14ac:dyDescent="0.25">
      <c r="A380" s="18"/>
      <c r="D380" s="144"/>
      <c r="G380" s="56"/>
      <c r="H380" s="152"/>
      <c r="K380" s="56"/>
      <c r="L380" s="56"/>
      <c r="M380" s="56"/>
      <c r="N380" s="56"/>
      <c r="O380" s="56"/>
      <c r="P380" s="56"/>
      <c r="Q380" s="56"/>
    </row>
    <row r="381" spans="1:17" ht="15.75" customHeight="1" x14ac:dyDescent="0.25">
      <c r="A381" s="18"/>
      <c r="D381" s="144"/>
      <c r="G381" s="56"/>
      <c r="H381" s="152"/>
      <c r="K381" s="56"/>
      <c r="L381" s="56"/>
      <c r="M381" s="56"/>
      <c r="N381" s="56"/>
      <c r="O381" s="56"/>
      <c r="P381" s="56"/>
      <c r="Q381" s="56"/>
    </row>
    <row r="382" spans="1:17" ht="15.75" customHeight="1" x14ac:dyDescent="0.25">
      <c r="A382" s="18"/>
      <c r="D382" s="144"/>
      <c r="G382" s="56"/>
      <c r="H382" s="152"/>
      <c r="K382" s="56"/>
      <c r="L382" s="56"/>
      <c r="M382" s="56"/>
      <c r="N382" s="56"/>
      <c r="O382" s="56"/>
      <c r="P382" s="56"/>
      <c r="Q382" s="56"/>
    </row>
    <row r="383" spans="1:17" ht="15.75" customHeight="1" x14ac:dyDescent="0.25">
      <c r="A383" s="18"/>
      <c r="D383" s="144"/>
      <c r="G383" s="56"/>
      <c r="H383" s="152"/>
      <c r="K383" s="56"/>
      <c r="L383" s="56"/>
      <c r="M383" s="56"/>
      <c r="N383" s="56"/>
      <c r="O383" s="56"/>
      <c r="P383" s="56"/>
      <c r="Q383" s="56"/>
    </row>
    <row r="384" spans="1:17" ht="15.75" customHeight="1" x14ac:dyDescent="0.25">
      <c r="A384" s="18"/>
      <c r="D384" s="144"/>
      <c r="G384" s="56"/>
      <c r="H384" s="152"/>
      <c r="K384" s="56"/>
      <c r="L384" s="56"/>
      <c r="M384" s="56"/>
      <c r="N384" s="56"/>
      <c r="O384" s="56"/>
      <c r="P384" s="56"/>
      <c r="Q384" s="56"/>
    </row>
    <row r="385" spans="1:17" ht="15.75" customHeight="1" x14ac:dyDescent="0.25">
      <c r="A385" s="18"/>
      <c r="D385" s="144"/>
      <c r="G385" s="56"/>
      <c r="H385" s="152"/>
      <c r="K385" s="56"/>
      <c r="L385" s="56"/>
      <c r="M385" s="56"/>
      <c r="N385" s="56"/>
      <c r="O385" s="56"/>
      <c r="P385" s="56"/>
      <c r="Q385" s="56"/>
    </row>
    <row r="386" spans="1:17" ht="15.75" customHeight="1" x14ac:dyDescent="0.25">
      <c r="A386" s="18"/>
      <c r="D386" s="144"/>
      <c r="G386" s="56"/>
      <c r="H386" s="152"/>
      <c r="K386" s="56"/>
      <c r="L386" s="56"/>
      <c r="M386" s="56"/>
      <c r="N386" s="56"/>
      <c r="O386" s="56"/>
      <c r="P386" s="56"/>
      <c r="Q386" s="56"/>
    </row>
    <row r="387" spans="1:17" ht="15.75" customHeight="1" x14ac:dyDescent="0.25">
      <c r="A387" s="18"/>
      <c r="D387" s="144"/>
      <c r="G387" s="56"/>
      <c r="H387" s="152"/>
      <c r="K387" s="56"/>
      <c r="L387" s="56"/>
      <c r="M387" s="56"/>
      <c r="N387" s="56"/>
      <c r="O387" s="56"/>
      <c r="P387" s="56"/>
      <c r="Q387" s="56"/>
    </row>
    <row r="388" spans="1:17" ht="15.75" customHeight="1" x14ac:dyDescent="0.25">
      <c r="A388" s="18"/>
      <c r="D388" s="144"/>
      <c r="G388" s="56"/>
      <c r="H388" s="152"/>
      <c r="K388" s="56"/>
      <c r="L388" s="56"/>
      <c r="M388" s="56"/>
      <c r="N388" s="56"/>
      <c r="O388" s="56"/>
      <c r="P388" s="56"/>
      <c r="Q388" s="56"/>
    </row>
    <row r="389" spans="1:17" ht="15.75" customHeight="1" x14ac:dyDescent="0.25">
      <c r="A389" s="18"/>
      <c r="D389" s="144"/>
      <c r="G389" s="56"/>
      <c r="H389" s="152"/>
      <c r="K389" s="56"/>
      <c r="L389" s="56"/>
      <c r="M389" s="56"/>
      <c r="N389" s="56"/>
      <c r="O389" s="56"/>
      <c r="P389" s="56"/>
      <c r="Q389" s="56"/>
    </row>
    <row r="390" spans="1:17" ht="15.75" customHeight="1" x14ac:dyDescent="0.25">
      <c r="A390" s="18"/>
      <c r="D390" s="144"/>
      <c r="G390" s="56"/>
      <c r="H390" s="152"/>
      <c r="K390" s="56"/>
      <c r="L390" s="56"/>
      <c r="M390" s="56"/>
      <c r="N390" s="56"/>
      <c r="O390" s="56"/>
      <c r="P390" s="56"/>
      <c r="Q390" s="56"/>
    </row>
    <row r="391" spans="1:17" ht="15.75" customHeight="1" x14ac:dyDescent="0.25">
      <c r="A391" s="18"/>
      <c r="D391" s="144"/>
      <c r="G391" s="56"/>
      <c r="H391" s="152"/>
      <c r="K391" s="56"/>
      <c r="L391" s="56"/>
      <c r="M391" s="56"/>
      <c r="N391" s="56"/>
      <c r="O391" s="56"/>
      <c r="P391" s="56"/>
      <c r="Q391" s="56"/>
    </row>
    <row r="392" spans="1:17" ht="15.75" customHeight="1" x14ac:dyDescent="0.25">
      <c r="A392" s="18"/>
      <c r="D392" s="144"/>
      <c r="G392" s="56"/>
      <c r="H392" s="152"/>
      <c r="K392" s="56"/>
      <c r="L392" s="56"/>
      <c r="M392" s="56"/>
      <c r="N392" s="56"/>
      <c r="O392" s="56"/>
      <c r="P392" s="56"/>
      <c r="Q392" s="56"/>
    </row>
    <row r="393" spans="1:17" ht="15.75" customHeight="1" x14ac:dyDescent="0.25">
      <c r="A393" s="18"/>
      <c r="D393" s="144"/>
      <c r="G393" s="56"/>
      <c r="H393" s="152"/>
      <c r="K393" s="56"/>
      <c r="L393" s="56"/>
      <c r="M393" s="56"/>
      <c r="N393" s="56"/>
      <c r="O393" s="56"/>
      <c r="P393" s="56"/>
      <c r="Q393" s="56"/>
    </row>
    <row r="394" spans="1:17" ht="15.75" customHeight="1" x14ac:dyDescent="0.25">
      <c r="A394" s="18"/>
      <c r="D394" s="144"/>
      <c r="G394" s="56"/>
      <c r="H394" s="152"/>
      <c r="K394" s="56"/>
      <c r="L394" s="56"/>
      <c r="M394" s="56"/>
      <c r="N394" s="56"/>
      <c r="O394" s="56"/>
      <c r="P394" s="56"/>
      <c r="Q394" s="56"/>
    </row>
    <row r="395" spans="1:17" ht="15.75" customHeight="1" x14ac:dyDescent="0.25">
      <c r="A395" s="18"/>
      <c r="D395" s="144"/>
      <c r="G395" s="56"/>
      <c r="H395" s="152"/>
      <c r="K395" s="56"/>
      <c r="L395" s="56"/>
      <c r="M395" s="56"/>
      <c r="N395" s="56"/>
      <c r="O395" s="56"/>
      <c r="P395" s="56"/>
      <c r="Q395" s="56"/>
    </row>
    <row r="396" spans="1:17" ht="15.75" customHeight="1" x14ac:dyDescent="0.25">
      <c r="A396" s="18"/>
      <c r="D396" s="144"/>
      <c r="G396" s="56"/>
      <c r="H396" s="152"/>
      <c r="K396" s="56"/>
      <c r="L396" s="56"/>
      <c r="M396" s="56"/>
      <c r="N396" s="56"/>
      <c r="O396" s="56"/>
      <c r="P396" s="56"/>
      <c r="Q396" s="56"/>
    </row>
    <row r="397" spans="1:17" ht="15.75" customHeight="1" x14ac:dyDescent="0.25">
      <c r="A397" s="18"/>
      <c r="D397" s="144"/>
      <c r="G397" s="56"/>
      <c r="H397" s="152"/>
      <c r="K397" s="56"/>
      <c r="L397" s="56"/>
      <c r="M397" s="56"/>
      <c r="N397" s="56"/>
      <c r="O397" s="56"/>
      <c r="P397" s="56"/>
      <c r="Q397" s="56"/>
    </row>
    <row r="398" spans="1:17" ht="15.75" customHeight="1" x14ac:dyDescent="0.25">
      <c r="A398" s="18"/>
      <c r="D398" s="144"/>
      <c r="G398" s="56"/>
      <c r="H398" s="152"/>
      <c r="K398" s="56"/>
      <c r="L398" s="56"/>
      <c r="M398" s="56"/>
      <c r="N398" s="56"/>
      <c r="O398" s="56"/>
      <c r="P398" s="56"/>
      <c r="Q398" s="56"/>
    </row>
    <row r="399" spans="1:17" ht="15.75" customHeight="1" x14ac:dyDescent="0.25">
      <c r="A399" s="18"/>
      <c r="D399" s="144"/>
      <c r="G399" s="56"/>
      <c r="H399" s="152"/>
      <c r="K399" s="56"/>
      <c r="L399" s="56"/>
      <c r="M399" s="56"/>
      <c r="N399" s="56"/>
      <c r="O399" s="56"/>
      <c r="P399" s="56"/>
      <c r="Q399" s="56"/>
    </row>
    <row r="400" spans="1:17" ht="15.75" customHeight="1" x14ac:dyDescent="0.25">
      <c r="A400" s="18"/>
      <c r="D400" s="144"/>
      <c r="G400" s="56"/>
      <c r="H400" s="152"/>
      <c r="K400" s="56"/>
      <c r="L400" s="56"/>
      <c r="M400" s="56"/>
      <c r="N400" s="56"/>
      <c r="O400" s="56"/>
      <c r="P400" s="56"/>
      <c r="Q400" s="56"/>
    </row>
    <row r="401" spans="1:17" ht="15.75" customHeight="1" x14ac:dyDescent="0.25">
      <c r="A401" s="18"/>
      <c r="D401" s="144"/>
      <c r="G401" s="56"/>
      <c r="H401" s="152"/>
      <c r="K401" s="56"/>
      <c r="L401" s="56"/>
      <c r="M401" s="56"/>
      <c r="N401" s="56"/>
      <c r="O401" s="56"/>
      <c r="P401" s="56"/>
      <c r="Q401" s="56"/>
    </row>
    <row r="402" spans="1:17" ht="15.75" customHeight="1" x14ac:dyDescent="0.25">
      <c r="A402" s="18"/>
      <c r="D402" s="144"/>
      <c r="G402" s="56"/>
      <c r="H402" s="152"/>
      <c r="K402" s="56"/>
      <c r="L402" s="56"/>
      <c r="M402" s="56"/>
      <c r="N402" s="56"/>
      <c r="O402" s="56"/>
      <c r="P402" s="56"/>
      <c r="Q402" s="56"/>
    </row>
    <row r="403" spans="1:17" ht="15.75" customHeight="1" x14ac:dyDescent="0.25">
      <c r="A403" s="18"/>
      <c r="D403" s="144"/>
      <c r="G403" s="56"/>
      <c r="H403" s="152"/>
      <c r="K403" s="56"/>
      <c r="L403" s="56"/>
      <c r="M403" s="56"/>
      <c r="N403" s="56"/>
      <c r="O403" s="56"/>
      <c r="P403" s="56"/>
      <c r="Q403" s="56"/>
    </row>
    <row r="404" spans="1:17" ht="15.75" customHeight="1" x14ac:dyDescent="0.25">
      <c r="A404" s="18"/>
      <c r="D404" s="144"/>
      <c r="G404" s="56"/>
      <c r="H404" s="152"/>
      <c r="K404" s="56"/>
      <c r="L404" s="56"/>
      <c r="M404" s="56"/>
      <c r="N404" s="56"/>
      <c r="O404" s="56"/>
      <c r="P404" s="56"/>
      <c r="Q404" s="56"/>
    </row>
    <row r="405" spans="1:17" ht="15.75" customHeight="1" x14ac:dyDescent="0.25">
      <c r="A405" s="18"/>
      <c r="D405" s="144"/>
      <c r="G405" s="56"/>
      <c r="H405" s="152"/>
      <c r="K405" s="56"/>
      <c r="L405" s="56"/>
      <c r="M405" s="56"/>
      <c r="N405" s="56"/>
      <c r="O405" s="56"/>
      <c r="P405" s="56"/>
      <c r="Q405" s="56"/>
    </row>
    <row r="406" spans="1:17" ht="15.75" customHeight="1" x14ac:dyDescent="0.25">
      <c r="A406" s="18"/>
      <c r="D406" s="144"/>
      <c r="G406" s="56"/>
      <c r="H406" s="152"/>
      <c r="K406" s="56"/>
      <c r="L406" s="56"/>
      <c r="M406" s="56"/>
      <c r="N406" s="56"/>
      <c r="O406" s="56"/>
      <c r="P406" s="56"/>
      <c r="Q406" s="56"/>
    </row>
    <row r="407" spans="1:17" ht="15.75" customHeight="1" x14ac:dyDescent="0.25">
      <c r="A407" s="18"/>
      <c r="D407" s="144"/>
      <c r="G407" s="56"/>
      <c r="H407" s="152"/>
      <c r="K407" s="56"/>
      <c r="L407" s="56"/>
      <c r="M407" s="56"/>
      <c r="N407" s="56"/>
      <c r="O407" s="56"/>
      <c r="P407" s="56"/>
      <c r="Q407" s="56"/>
    </row>
    <row r="408" spans="1:17" ht="15.75" customHeight="1" x14ac:dyDescent="0.25">
      <c r="A408" s="18"/>
      <c r="D408" s="144"/>
      <c r="G408" s="56"/>
      <c r="H408" s="152"/>
      <c r="K408" s="56"/>
      <c r="L408" s="56"/>
      <c r="M408" s="56"/>
      <c r="N408" s="56"/>
      <c r="O408" s="56"/>
      <c r="P408" s="56"/>
      <c r="Q408" s="56"/>
    </row>
    <row r="409" spans="1:17" ht="15.75" customHeight="1" x14ac:dyDescent="0.25">
      <c r="A409" s="18"/>
      <c r="D409" s="144"/>
      <c r="G409" s="56"/>
      <c r="H409" s="152"/>
      <c r="K409" s="56"/>
      <c r="L409" s="56"/>
      <c r="M409" s="56"/>
      <c r="N409" s="56"/>
      <c r="O409" s="56"/>
      <c r="P409" s="56"/>
      <c r="Q409" s="56"/>
    </row>
    <row r="410" spans="1:17" ht="15.75" customHeight="1" x14ac:dyDescent="0.25">
      <c r="A410" s="18"/>
      <c r="D410" s="144"/>
      <c r="G410" s="56"/>
      <c r="H410" s="152"/>
      <c r="K410" s="56"/>
      <c r="L410" s="56"/>
      <c r="M410" s="56"/>
      <c r="N410" s="56"/>
      <c r="O410" s="56"/>
      <c r="P410" s="56"/>
      <c r="Q410" s="56"/>
    </row>
    <row r="411" spans="1:17" ht="15.75" customHeight="1" x14ac:dyDescent="0.25">
      <c r="A411" s="18"/>
      <c r="D411" s="144"/>
      <c r="G411" s="56"/>
      <c r="H411" s="152"/>
      <c r="K411" s="56"/>
      <c r="L411" s="56"/>
      <c r="M411" s="56"/>
      <c r="N411" s="56"/>
      <c r="O411" s="56"/>
      <c r="P411" s="56"/>
      <c r="Q411" s="56"/>
    </row>
    <row r="412" spans="1:17" ht="15.75" customHeight="1" x14ac:dyDescent="0.25">
      <c r="A412" s="18"/>
      <c r="D412" s="144"/>
      <c r="G412" s="56"/>
      <c r="H412" s="152"/>
      <c r="K412" s="56"/>
      <c r="L412" s="56"/>
      <c r="M412" s="56"/>
      <c r="N412" s="56"/>
      <c r="O412" s="56"/>
      <c r="P412" s="56"/>
      <c r="Q412" s="56"/>
    </row>
    <row r="413" spans="1:17" ht="15.75" customHeight="1" x14ac:dyDescent="0.25">
      <c r="A413" s="18"/>
      <c r="D413" s="144"/>
      <c r="G413" s="56"/>
      <c r="H413" s="152"/>
      <c r="K413" s="56"/>
      <c r="L413" s="56"/>
      <c r="M413" s="56"/>
      <c r="N413" s="56"/>
      <c r="O413" s="56"/>
      <c r="P413" s="56"/>
      <c r="Q413" s="56"/>
    </row>
    <row r="414" spans="1:17" ht="15.75" customHeight="1" x14ac:dyDescent="0.25">
      <c r="A414" s="18"/>
      <c r="D414" s="144"/>
      <c r="G414" s="56"/>
      <c r="H414" s="152"/>
      <c r="K414" s="56"/>
      <c r="L414" s="56"/>
      <c r="M414" s="56"/>
      <c r="N414" s="56"/>
      <c r="O414" s="56"/>
      <c r="P414" s="56"/>
      <c r="Q414" s="56"/>
    </row>
    <row r="415" spans="1:17" ht="15.75" customHeight="1" x14ac:dyDescent="0.25">
      <c r="A415" s="18"/>
      <c r="D415" s="144"/>
      <c r="G415" s="56"/>
      <c r="H415" s="152"/>
      <c r="K415" s="56"/>
      <c r="L415" s="56"/>
      <c r="M415" s="56"/>
      <c r="N415" s="56"/>
      <c r="O415" s="56"/>
      <c r="P415" s="56"/>
      <c r="Q415" s="56"/>
    </row>
    <row r="416" spans="1:17" ht="15.75" customHeight="1" x14ac:dyDescent="0.25">
      <c r="A416" s="18"/>
      <c r="D416" s="144"/>
      <c r="G416" s="56"/>
      <c r="H416" s="152"/>
      <c r="K416" s="56"/>
      <c r="L416" s="56"/>
      <c r="M416" s="56"/>
      <c r="N416" s="56"/>
      <c r="O416" s="56"/>
      <c r="P416" s="56"/>
      <c r="Q416" s="56"/>
    </row>
    <row r="417" spans="1:17" ht="15.75" customHeight="1" x14ac:dyDescent="0.25">
      <c r="A417" s="18"/>
      <c r="D417" s="144"/>
      <c r="G417" s="56"/>
      <c r="H417" s="152"/>
      <c r="K417" s="56"/>
      <c r="L417" s="56"/>
      <c r="M417" s="56"/>
      <c r="N417" s="56"/>
      <c r="O417" s="56"/>
      <c r="P417" s="56"/>
      <c r="Q417" s="56"/>
    </row>
    <row r="418" spans="1:17" ht="15.75" customHeight="1" x14ac:dyDescent="0.25">
      <c r="A418" s="18"/>
      <c r="D418" s="144"/>
      <c r="G418" s="56"/>
      <c r="H418" s="152"/>
      <c r="K418" s="56"/>
      <c r="L418" s="56"/>
      <c r="M418" s="56"/>
      <c r="N418" s="56"/>
      <c r="O418" s="56"/>
      <c r="P418" s="56"/>
      <c r="Q418" s="56"/>
    </row>
    <row r="419" spans="1:17" ht="15.75" customHeight="1" x14ac:dyDescent="0.25">
      <c r="A419" s="18"/>
      <c r="D419" s="144"/>
      <c r="G419" s="56"/>
      <c r="H419" s="152"/>
      <c r="K419" s="56"/>
      <c r="L419" s="56"/>
      <c r="M419" s="56"/>
      <c r="N419" s="56"/>
      <c r="O419" s="56"/>
      <c r="P419" s="56"/>
      <c r="Q419" s="56"/>
    </row>
    <row r="420" spans="1:17" ht="15.75" customHeight="1" x14ac:dyDescent="0.25">
      <c r="A420" s="18"/>
      <c r="D420" s="144"/>
      <c r="G420" s="56"/>
      <c r="H420" s="152"/>
      <c r="K420" s="56"/>
      <c r="L420" s="56"/>
      <c r="M420" s="56"/>
      <c r="N420" s="56"/>
      <c r="O420" s="56"/>
      <c r="P420" s="56"/>
      <c r="Q420" s="56"/>
    </row>
    <row r="421" spans="1:17" ht="15.75" customHeight="1" x14ac:dyDescent="0.25">
      <c r="A421" s="18"/>
      <c r="D421" s="144"/>
      <c r="G421" s="56"/>
      <c r="H421" s="152"/>
      <c r="K421" s="56"/>
      <c r="L421" s="56"/>
      <c r="M421" s="56"/>
      <c r="N421" s="56"/>
      <c r="O421" s="56"/>
      <c r="P421" s="56"/>
      <c r="Q421" s="56"/>
    </row>
    <row r="422" spans="1:17" ht="15.75" customHeight="1" x14ac:dyDescent="0.25">
      <c r="A422" s="18"/>
      <c r="D422" s="144"/>
      <c r="G422" s="56"/>
      <c r="H422" s="152"/>
      <c r="K422" s="56"/>
      <c r="L422" s="56"/>
      <c r="M422" s="56"/>
      <c r="N422" s="56"/>
      <c r="O422" s="56"/>
      <c r="P422" s="56"/>
      <c r="Q422" s="56"/>
    </row>
    <row r="423" spans="1:17" ht="15.75" customHeight="1" x14ac:dyDescent="0.25">
      <c r="A423" s="18"/>
      <c r="D423" s="144"/>
      <c r="G423" s="56"/>
      <c r="H423" s="152"/>
      <c r="K423" s="56"/>
      <c r="L423" s="56"/>
      <c r="M423" s="56"/>
      <c r="N423" s="56"/>
      <c r="O423" s="56"/>
      <c r="P423" s="56"/>
      <c r="Q423" s="56"/>
    </row>
    <row r="424" spans="1:17" ht="15.75" customHeight="1" x14ac:dyDescent="0.25">
      <c r="A424" s="18"/>
      <c r="D424" s="144"/>
      <c r="G424" s="56"/>
      <c r="H424" s="152"/>
      <c r="K424" s="56"/>
      <c r="L424" s="56"/>
      <c r="M424" s="56"/>
      <c r="N424" s="56"/>
      <c r="O424" s="56"/>
      <c r="P424" s="56"/>
      <c r="Q424" s="56"/>
    </row>
    <row r="425" spans="1:17" ht="15.75" customHeight="1" x14ac:dyDescent="0.25">
      <c r="A425" s="18"/>
      <c r="D425" s="144"/>
      <c r="G425" s="56"/>
      <c r="H425" s="152"/>
      <c r="K425" s="56"/>
      <c r="L425" s="56"/>
      <c r="M425" s="56"/>
      <c r="N425" s="56"/>
      <c r="O425" s="56"/>
      <c r="P425" s="56"/>
      <c r="Q425" s="56"/>
    </row>
    <row r="426" spans="1:17" ht="15.75" customHeight="1" x14ac:dyDescent="0.25">
      <c r="A426" s="18"/>
      <c r="D426" s="144"/>
      <c r="G426" s="56"/>
      <c r="H426" s="152"/>
      <c r="K426" s="56"/>
      <c r="L426" s="56"/>
      <c r="M426" s="56"/>
      <c r="N426" s="56"/>
      <c r="O426" s="56"/>
      <c r="P426" s="56"/>
      <c r="Q426" s="56"/>
    </row>
    <row r="427" spans="1:17" ht="15.75" customHeight="1" x14ac:dyDescent="0.25">
      <c r="A427" s="18"/>
      <c r="D427" s="144"/>
      <c r="G427" s="56"/>
      <c r="H427" s="152"/>
      <c r="K427" s="56"/>
      <c r="L427" s="56"/>
      <c r="M427" s="56"/>
      <c r="N427" s="56"/>
      <c r="O427" s="56"/>
      <c r="P427" s="56"/>
      <c r="Q427" s="56"/>
    </row>
    <row r="428" spans="1:17" ht="15.75" customHeight="1" x14ac:dyDescent="0.25">
      <c r="A428" s="18"/>
      <c r="D428" s="144"/>
      <c r="G428" s="56"/>
      <c r="H428" s="152"/>
      <c r="K428" s="56"/>
      <c r="L428" s="56"/>
      <c r="M428" s="56"/>
      <c r="N428" s="56"/>
      <c r="O428" s="56"/>
      <c r="P428" s="56"/>
      <c r="Q428" s="56"/>
    </row>
    <row r="429" spans="1:17" ht="15.75" customHeight="1" x14ac:dyDescent="0.25">
      <c r="A429" s="18"/>
      <c r="D429" s="144"/>
      <c r="G429" s="56"/>
      <c r="H429" s="152"/>
      <c r="K429" s="56"/>
      <c r="L429" s="56"/>
      <c r="M429" s="56"/>
      <c r="N429" s="56"/>
      <c r="O429" s="56"/>
      <c r="P429" s="56"/>
      <c r="Q429" s="56"/>
    </row>
    <row r="430" spans="1:17" ht="15.75" customHeight="1" x14ac:dyDescent="0.25">
      <c r="A430" s="18"/>
      <c r="D430" s="144"/>
      <c r="G430" s="56"/>
      <c r="H430" s="152"/>
      <c r="K430" s="56"/>
      <c r="L430" s="56"/>
      <c r="M430" s="56"/>
      <c r="N430" s="56"/>
      <c r="O430" s="56"/>
      <c r="P430" s="56"/>
      <c r="Q430" s="56"/>
    </row>
    <row r="431" spans="1:17" ht="15.75" customHeight="1" x14ac:dyDescent="0.25">
      <c r="A431" s="18"/>
      <c r="D431" s="144"/>
      <c r="G431" s="56"/>
      <c r="H431" s="152"/>
      <c r="K431" s="56"/>
      <c r="L431" s="56"/>
      <c r="M431" s="56"/>
      <c r="N431" s="56"/>
      <c r="O431" s="56"/>
      <c r="P431" s="56"/>
      <c r="Q431" s="56"/>
    </row>
    <row r="432" spans="1:17" ht="15.75" customHeight="1" x14ac:dyDescent="0.25">
      <c r="A432" s="18"/>
      <c r="D432" s="144"/>
      <c r="G432" s="56"/>
      <c r="H432" s="152"/>
      <c r="K432" s="56"/>
      <c r="L432" s="56"/>
      <c r="M432" s="56"/>
      <c r="N432" s="56"/>
      <c r="O432" s="56"/>
      <c r="P432" s="56"/>
      <c r="Q432" s="56"/>
    </row>
    <row r="433" spans="1:17" ht="15.75" customHeight="1" x14ac:dyDescent="0.25">
      <c r="A433" s="18"/>
      <c r="D433" s="144"/>
      <c r="G433" s="56"/>
      <c r="H433" s="152"/>
      <c r="K433" s="56"/>
      <c r="L433" s="56"/>
      <c r="M433" s="56"/>
      <c r="N433" s="56"/>
      <c r="O433" s="56"/>
      <c r="P433" s="56"/>
      <c r="Q433" s="56"/>
    </row>
    <row r="434" spans="1:17" ht="15.75" customHeight="1" x14ac:dyDescent="0.25">
      <c r="A434" s="18"/>
      <c r="D434" s="144"/>
      <c r="G434" s="56"/>
      <c r="H434" s="152"/>
      <c r="K434" s="56"/>
      <c r="L434" s="56"/>
      <c r="M434" s="56"/>
      <c r="N434" s="56"/>
      <c r="O434" s="56"/>
      <c r="P434" s="56"/>
      <c r="Q434" s="56"/>
    </row>
    <row r="435" spans="1:17" ht="15.75" customHeight="1" x14ac:dyDescent="0.25">
      <c r="A435" s="18"/>
      <c r="D435" s="144"/>
      <c r="G435" s="56"/>
      <c r="H435" s="152"/>
      <c r="K435" s="56"/>
      <c r="L435" s="56"/>
      <c r="M435" s="56"/>
      <c r="N435" s="56"/>
      <c r="O435" s="56"/>
      <c r="P435" s="56"/>
      <c r="Q435" s="56"/>
    </row>
    <row r="436" spans="1:17" ht="15.75" customHeight="1" x14ac:dyDescent="0.25">
      <c r="A436" s="18"/>
      <c r="D436" s="144"/>
      <c r="G436" s="56"/>
      <c r="H436" s="152"/>
      <c r="K436" s="56"/>
      <c r="L436" s="56"/>
      <c r="M436" s="56"/>
      <c r="N436" s="56"/>
      <c r="O436" s="56"/>
      <c r="P436" s="56"/>
      <c r="Q436" s="56"/>
    </row>
    <row r="437" spans="1:17" ht="15.75" customHeight="1" x14ac:dyDescent="0.25">
      <c r="A437" s="18"/>
      <c r="D437" s="144"/>
      <c r="G437" s="56"/>
      <c r="H437" s="152"/>
      <c r="K437" s="56"/>
      <c r="L437" s="56"/>
      <c r="M437" s="56"/>
      <c r="N437" s="56"/>
      <c r="O437" s="56"/>
      <c r="P437" s="56"/>
      <c r="Q437" s="56"/>
    </row>
    <row r="438" spans="1:17" ht="15.75" customHeight="1" x14ac:dyDescent="0.25">
      <c r="A438" s="18"/>
      <c r="D438" s="144"/>
      <c r="G438" s="56"/>
      <c r="H438" s="152"/>
      <c r="K438" s="56"/>
      <c r="L438" s="56"/>
      <c r="M438" s="56"/>
      <c r="N438" s="56"/>
      <c r="O438" s="56"/>
      <c r="P438" s="56"/>
      <c r="Q438" s="56"/>
    </row>
    <row r="439" spans="1:17" ht="15.75" customHeight="1" x14ac:dyDescent="0.25">
      <c r="A439" s="18"/>
      <c r="D439" s="144"/>
      <c r="G439" s="56"/>
      <c r="H439" s="152"/>
      <c r="K439" s="56"/>
      <c r="L439" s="56"/>
      <c r="M439" s="56"/>
      <c r="N439" s="56"/>
      <c r="O439" s="56"/>
      <c r="P439" s="56"/>
      <c r="Q439" s="56"/>
    </row>
    <row r="440" spans="1:17" ht="15.75" customHeight="1" x14ac:dyDescent="0.25">
      <c r="A440" s="18"/>
      <c r="D440" s="144"/>
      <c r="G440" s="56"/>
      <c r="H440" s="152"/>
      <c r="K440" s="56"/>
      <c r="L440" s="56"/>
      <c r="M440" s="56"/>
      <c r="N440" s="56"/>
      <c r="O440" s="56"/>
      <c r="P440" s="56"/>
      <c r="Q440" s="56"/>
    </row>
    <row r="441" spans="1:17" ht="15.75" customHeight="1" x14ac:dyDescent="0.25">
      <c r="A441" s="18"/>
      <c r="D441" s="144"/>
      <c r="G441" s="56"/>
      <c r="H441" s="152"/>
      <c r="K441" s="56"/>
      <c r="L441" s="56"/>
      <c r="M441" s="56"/>
      <c r="N441" s="56"/>
      <c r="O441" s="56"/>
      <c r="P441" s="56"/>
      <c r="Q441" s="56"/>
    </row>
    <row r="442" spans="1:17" ht="15.75" customHeight="1" x14ac:dyDescent="0.25">
      <c r="A442" s="18"/>
      <c r="D442" s="144"/>
      <c r="G442" s="56"/>
      <c r="H442" s="152"/>
      <c r="K442" s="56"/>
      <c r="L442" s="56"/>
      <c r="M442" s="56"/>
      <c r="N442" s="56"/>
      <c r="O442" s="56"/>
      <c r="P442" s="56"/>
      <c r="Q442" s="56"/>
    </row>
    <row r="443" spans="1:17" ht="15.75" customHeight="1" x14ac:dyDescent="0.25">
      <c r="A443" s="18"/>
      <c r="D443" s="144"/>
      <c r="G443" s="56"/>
      <c r="H443" s="152"/>
      <c r="K443" s="56"/>
      <c r="L443" s="56"/>
      <c r="M443" s="56"/>
      <c r="N443" s="56"/>
      <c r="O443" s="56"/>
      <c r="P443" s="56"/>
      <c r="Q443" s="56"/>
    </row>
    <row r="444" spans="1:17" ht="15.75" customHeight="1" x14ac:dyDescent="0.25">
      <c r="A444" s="18"/>
      <c r="D444" s="144"/>
      <c r="G444" s="56"/>
      <c r="H444" s="152"/>
      <c r="K444" s="56"/>
      <c r="L444" s="56"/>
      <c r="M444" s="56"/>
      <c r="N444" s="56"/>
      <c r="O444" s="56"/>
      <c r="P444" s="56"/>
      <c r="Q444" s="56"/>
    </row>
    <row r="445" spans="1:17" ht="15.75" customHeight="1" x14ac:dyDescent="0.25">
      <c r="A445" s="18"/>
      <c r="D445" s="144"/>
      <c r="G445" s="56"/>
      <c r="H445" s="152"/>
      <c r="K445" s="56"/>
      <c r="L445" s="56"/>
      <c r="M445" s="56"/>
      <c r="N445" s="56"/>
      <c r="O445" s="56"/>
      <c r="P445" s="56"/>
      <c r="Q445" s="56"/>
    </row>
    <row r="446" spans="1:17" ht="15.75" customHeight="1" x14ac:dyDescent="0.25">
      <c r="A446" s="18"/>
      <c r="D446" s="144"/>
      <c r="G446" s="56"/>
      <c r="H446" s="152"/>
      <c r="K446" s="56"/>
      <c r="L446" s="56"/>
      <c r="M446" s="56"/>
      <c r="N446" s="56"/>
      <c r="O446" s="56"/>
      <c r="P446" s="56"/>
      <c r="Q446" s="56"/>
    </row>
    <row r="447" spans="1:17" ht="15.75" customHeight="1" x14ac:dyDescent="0.25">
      <c r="A447" s="18"/>
      <c r="D447" s="144"/>
      <c r="G447" s="56"/>
      <c r="H447" s="152"/>
      <c r="K447" s="56"/>
      <c r="L447" s="56"/>
      <c r="M447" s="56"/>
      <c r="N447" s="56"/>
      <c r="O447" s="56"/>
      <c r="P447" s="56"/>
      <c r="Q447" s="56"/>
    </row>
    <row r="448" spans="1:17" ht="15.75" customHeight="1" x14ac:dyDescent="0.25">
      <c r="A448" s="18"/>
      <c r="D448" s="144"/>
      <c r="G448" s="56"/>
      <c r="H448" s="152"/>
      <c r="K448" s="56"/>
      <c r="L448" s="56"/>
      <c r="M448" s="56"/>
      <c r="N448" s="56"/>
      <c r="O448" s="56"/>
      <c r="P448" s="56"/>
      <c r="Q448" s="56"/>
    </row>
    <row r="449" spans="1:17" ht="15.75" customHeight="1" x14ac:dyDescent="0.25">
      <c r="A449" s="18"/>
      <c r="D449" s="144"/>
      <c r="G449" s="56"/>
      <c r="H449" s="152"/>
      <c r="K449" s="56"/>
      <c r="L449" s="56"/>
      <c r="M449" s="56"/>
      <c r="N449" s="56"/>
      <c r="O449" s="56"/>
      <c r="P449" s="56"/>
      <c r="Q449" s="56"/>
    </row>
    <row r="450" spans="1:17" ht="15.75" customHeight="1" x14ac:dyDescent="0.25">
      <c r="A450" s="18"/>
      <c r="D450" s="144"/>
      <c r="G450" s="56"/>
      <c r="H450" s="152"/>
      <c r="K450" s="56"/>
      <c r="L450" s="56"/>
      <c r="M450" s="56"/>
      <c r="N450" s="56"/>
      <c r="O450" s="56"/>
      <c r="P450" s="56"/>
      <c r="Q450" s="56"/>
    </row>
    <row r="451" spans="1:17" ht="15.75" customHeight="1" x14ac:dyDescent="0.25">
      <c r="A451" s="18"/>
      <c r="D451" s="144"/>
      <c r="G451" s="56"/>
      <c r="H451" s="152"/>
      <c r="K451" s="56"/>
      <c r="L451" s="56"/>
      <c r="M451" s="56"/>
      <c r="N451" s="56"/>
      <c r="O451" s="56"/>
      <c r="P451" s="56"/>
      <c r="Q451" s="56"/>
    </row>
    <row r="452" spans="1:17" ht="15.75" customHeight="1" x14ac:dyDescent="0.25">
      <c r="A452" s="18"/>
      <c r="D452" s="144"/>
      <c r="G452" s="56"/>
      <c r="H452" s="152"/>
      <c r="K452" s="56"/>
      <c r="L452" s="56"/>
      <c r="M452" s="56"/>
      <c r="N452" s="56"/>
      <c r="O452" s="56"/>
      <c r="P452" s="56"/>
      <c r="Q452" s="56"/>
    </row>
    <row r="453" spans="1:17" ht="15.75" customHeight="1" x14ac:dyDescent="0.25">
      <c r="A453" s="18"/>
      <c r="D453" s="144"/>
      <c r="G453" s="56"/>
      <c r="H453" s="152"/>
      <c r="K453" s="56"/>
      <c r="L453" s="56"/>
      <c r="M453" s="56"/>
      <c r="N453" s="56"/>
      <c r="O453" s="56"/>
      <c r="P453" s="56"/>
      <c r="Q453" s="56"/>
    </row>
    <row r="454" spans="1:17" ht="15.75" customHeight="1" x14ac:dyDescent="0.25">
      <c r="A454" s="18"/>
      <c r="D454" s="144"/>
      <c r="G454" s="56"/>
      <c r="H454" s="152"/>
      <c r="K454" s="56"/>
      <c r="L454" s="56"/>
      <c r="M454" s="56"/>
      <c r="N454" s="56"/>
      <c r="O454" s="56"/>
      <c r="P454" s="56"/>
      <c r="Q454" s="56"/>
    </row>
    <row r="455" spans="1:17" ht="15.75" customHeight="1" x14ac:dyDescent="0.25">
      <c r="A455" s="18"/>
      <c r="D455" s="144"/>
      <c r="G455" s="56"/>
      <c r="H455" s="152"/>
      <c r="K455" s="56"/>
      <c r="L455" s="56"/>
      <c r="M455" s="56"/>
      <c r="N455" s="56"/>
      <c r="O455" s="56"/>
      <c r="P455" s="56"/>
      <c r="Q455" s="56"/>
    </row>
    <row r="456" spans="1:17" ht="15.75" customHeight="1" x14ac:dyDescent="0.25">
      <c r="A456" s="18"/>
      <c r="D456" s="144"/>
      <c r="G456" s="56"/>
      <c r="H456" s="152"/>
      <c r="K456" s="56"/>
      <c r="L456" s="56"/>
      <c r="M456" s="56"/>
      <c r="N456" s="56"/>
      <c r="O456" s="56"/>
      <c r="P456" s="56"/>
      <c r="Q456" s="56"/>
    </row>
    <row r="457" spans="1:17" ht="15.75" customHeight="1" x14ac:dyDescent="0.25">
      <c r="A457" s="18"/>
      <c r="D457" s="144"/>
      <c r="G457" s="56"/>
      <c r="H457" s="152"/>
      <c r="K457" s="56"/>
      <c r="L457" s="56"/>
      <c r="M457" s="56"/>
      <c r="N457" s="56"/>
      <c r="O457" s="56"/>
      <c r="P457" s="56"/>
      <c r="Q457" s="56"/>
    </row>
    <row r="458" spans="1:17" ht="15.75" customHeight="1" x14ac:dyDescent="0.25">
      <c r="A458" s="18"/>
      <c r="D458" s="144"/>
      <c r="G458" s="56"/>
      <c r="H458" s="152"/>
      <c r="K458" s="56"/>
      <c r="L458" s="56"/>
      <c r="M458" s="56"/>
      <c r="N458" s="56"/>
      <c r="O458" s="56"/>
      <c r="P458" s="56"/>
      <c r="Q458" s="56"/>
    </row>
    <row r="459" spans="1:17" ht="15.75" customHeight="1" x14ac:dyDescent="0.25">
      <c r="A459" s="18"/>
      <c r="D459" s="144"/>
      <c r="G459" s="56"/>
      <c r="H459" s="152"/>
      <c r="K459" s="56"/>
      <c r="L459" s="56"/>
      <c r="M459" s="56"/>
      <c r="N459" s="56"/>
      <c r="O459" s="56"/>
      <c r="P459" s="56"/>
      <c r="Q459" s="56"/>
    </row>
    <row r="460" spans="1:17" ht="15.75" customHeight="1" x14ac:dyDescent="0.25">
      <c r="A460" s="18"/>
      <c r="D460" s="144"/>
      <c r="G460" s="56"/>
      <c r="H460" s="152"/>
      <c r="K460" s="56"/>
      <c r="L460" s="56"/>
      <c r="M460" s="56"/>
      <c r="N460" s="56"/>
      <c r="O460" s="56"/>
      <c r="P460" s="56"/>
      <c r="Q460" s="56"/>
    </row>
    <row r="461" spans="1:17" ht="15.75" customHeight="1" x14ac:dyDescent="0.25">
      <c r="A461" s="18"/>
      <c r="D461" s="144"/>
      <c r="G461" s="56"/>
      <c r="H461" s="152"/>
      <c r="K461" s="56"/>
      <c r="L461" s="56"/>
      <c r="M461" s="56"/>
      <c r="N461" s="56"/>
      <c r="O461" s="56"/>
      <c r="P461" s="56"/>
      <c r="Q461" s="56"/>
    </row>
    <row r="462" spans="1:17" ht="15.75" customHeight="1" x14ac:dyDescent="0.25">
      <c r="A462" s="18"/>
      <c r="D462" s="144"/>
      <c r="G462" s="56"/>
      <c r="H462" s="152"/>
      <c r="K462" s="56"/>
      <c r="L462" s="56"/>
      <c r="M462" s="56"/>
      <c r="N462" s="56"/>
      <c r="O462" s="56"/>
      <c r="P462" s="56"/>
      <c r="Q462" s="56"/>
    </row>
    <row r="463" spans="1:17" ht="15.75" customHeight="1" x14ac:dyDescent="0.25">
      <c r="A463" s="18"/>
      <c r="D463" s="144"/>
      <c r="G463" s="56"/>
      <c r="H463" s="152"/>
      <c r="K463" s="56"/>
      <c r="L463" s="56"/>
      <c r="M463" s="56"/>
      <c r="N463" s="56"/>
      <c r="O463" s="56"/>
      <c r="P463" s="56"/>
      <c r="Q463" s="56"/>
    </row>
    <row r="464" spans="1:17" ht="15.75" customHeight="1" x14ac:dyDescent="0.25">
      <c r="A464" s="18"/>
      <c r="D464" s="144"/>
      <c r="G464" s="56"/>
      <c r="H464" s="152"/>
      <c r="K464" s="56"/>
      <c r="L464" s="56"/>
      <c r="M464" s="56"/>
      <c r="N464" s="56"/>
      <c r="O464" s="56"/>
      <c r="P464" s="56"/>
      <c r="Q464" s="56"/>
    </row>
    <row r="465" spans="1:17" ht="15.75" customHeight="1" x14ac:dyDescent="0.25">
      <c r="A465" s="18"/>
      <c r="D465" s="144"/>
      <c r="G465" s="56"/>
      <c r="H465" s="152"/>
      <c r="K465" s="56"/>
      <c r="L465" s="56"/>
      <c r="M465" s="56"/>
      <c r="N465" s="56"/>
      <c r="O465" s="56"/>
      <c r="P465" s="56"/>
      <c r="Q465" s="56"/>
    </row>
    <row r="466" spans="1:17" ht="15.75" customHeight="1" x14ac:dyDescent="0.25">
      <c r="A466" s="18"/>
      <c r="D466" s="144"/>
      <c r="G466" s="56"/>
      <c r="H466" s="152"/>
      <c r="K466" s="56"/>
      <c r="L466" s="56"/>
      <c r="M466" s="56"/>
      <c r="N466" s="56"/>
      <c r="O466" s="56"/>
      <c r="P466" s="56"/>
      <c r="Q466" s="56"/>
    </row>
    <row r="467" spans="1:17" ht="15.75" customHeight="1" x14ac:dyDescent="0.25">
      <c r="A467" s="18"/>
      <c r="D467" s="144"/>
      <c r="G467" s="56"/>
      <c r="H467" s="152"/>
      <c r="K467" s="56"/>
      <c r="L467" s="56"/>
      <c r="M467" s="56"/>
      <c r="N467" s="56"/>
      <c r="O467" s="56"/>
      <c r="P467" s="56"/>
      <c r="Q467" s="56"/>
    </row>
    <row r="468" spans="1:17" ht="15.75" customHeight="1" x14ac:dyDescent="0.25">
      <c r="A468" s="18"/>
      <c r="D468" s="144"/>
      <c r="G468" s="56"/>
      <c r="H468" s="152"/>
      <c r="K468" s="56"/>
      <c r="L468" s="56"/>
      <c r="M468" s="56"/>
      <c r="N468" s="56"/>
      <c r="O468" s="56"/>
      <c r="P468" s="56"/>
      <c r="Q468" s="56"/>
    </row>
    <row r="469" spans="1:17" ht="15.75" customHeight="1" x14ac:dyDescent="0.25">
      <c r="A469" s="18"/>
      <c r="D469" s="144"/>
      <c r="G469" s="56"/>
      <c r="H469" s="152"/>
      <c r="K469" s="56"/>
      <c r="L469" s="56"/>
      <c r="M469" s="56"/>
      <c r="N469" s="56"/>
      <c r="O469" s="56"/>
      <c r="P469" s="56"/>
      <c r="Q469" s="56"/>
    </row>
    <row r="470" spans="1:17" ht="15.75" customHeight="1" x14ac:dyDescent="0.25">
      <c r="A470" s="18"/>
      <c r="D470" s="144"/>
      <c r="G470" s="56"/>
      <c r="H470" s="152"/>
      <c r="K470" s="56"/>
      <c r="L470" s="56"/>
      <c r="M470" s="56"/>
      <c r="N470" s="56"/>
      <c r="O470" s="56"/>
      <c r="P470" s="56"/>
      <c r="Q470" s="56"/>
    </row>
    <row r="471" spans="1:17" ht="15.75" customHeight="1" x14ac:dyDescent="0.25">
      <c r="A471" s="18"/>
      <c r="D471" s="144"/>
      <c r="G471" s="56"/>
      <c r="H471" s="152"/>
      <c r="K471" s="56"/>
      <c r="L471" s="56"/>
      <c r="M471" s="56"/>
      <c r="N471" s="56"/>
      <c r="O471" s="56"/>
      <c r="P471" s="56"/>
      <c r="Q471" s="56"/>
    </row>
    <row r="472" spans="1:17" ht="15.75" customHeight="1" x14ac:dyDescent="0.25">
      <c r="A472" s="18"/>
      <c r="D472" s="144"/>
      <c r="G472" s="56"/>
      <c r="H472" s="152"/>
      <c r="K472" s="56"/>
      <c r="L472" s="56"/>
      <c r="M472" s="56"/>
      <c r="N472" s="56"/>
      <c r="O472" s="56"/>
      <c r="P472" s="56"/>
      <c r="Q472" s="56"/>
    </row>
    <row r="473" spans="1:17" ht="15.75" customHeight="1" x14ac:dyDescent="0.25">
      <c r="A473" s="18"/>
      <c r="D473" s="144"/>
      <c r="G473" s="56"/>
      <c r="H473" s="152"/>
      <c r="K473" s="56"/>
      <c r="L473" s="56"/>
      <c r="M473" s="56"/>
      <c r="N473" s="56"/>
      <c r="O473" s="56"/>
      <c r="P473" s="56"/>
      <c r="Q473" s="56"/>
    </row>
    <row r="474" spans="1:17" ht="15.75" customHeight="1" x14ac:dyDescent="0.25">
      <c r="A474" s="18"/>
      <c r="D474" s="144"/>
      <c r="G474" s="56"/>
      <c r="H474" s="152"/>
      <c r="K474" s="56"/>
      <c r="L474" s="56"/>
      <c r="M474" s="56"/>
      <c r="N474" s="56"/>
      <c r="O474" s="56"/>
      <c r="P474" s="56"/>
      <c r="Q474" s="56"/>
    </row>
    <row r="475" spans="1:17" ht="15.75" customHeight="1" x14ac:dyDescent="0.25">
      <c r="A475" s="18"/>
      <c r="D475" s="144"/>
      <c r="G475" s="56"/>
      <c r="H475" s="152"/>
      <c r="K475" s="56"/>
      <c r="L475" s="56"/>
      <c r="M475" s="56"/>
      <c r="N475" s="56"/>
      <c r="O475" s="56"/>
      <c r="P475" s="56"/>
      <c r="Q475" s="56"/>
    </row>
    <row r="476" spans="1:17" ht="15.75" customHeight="1" x14ac:dyDescent="0.25">
      <c r="A476" s="18"/>
      <c r="D476" s="144"/>
      <c r="G476" s="56"/>
      <c r="H476" s="152"/>
      <c r="K476" s="56"/>
      <c r="L476" s="56"/>
      <c r="M476" s="56"/>
      <c r="N476" s="56"/>
      <c r="O476" s="56"/>
      <c r="P476" s="56"/>
      <c r="Q476" s="56"/>
    </row>
    <row r="477" spans="1:17" ht="15.75" customHeight="1" x14ac:dyDescent="0.25">
      <c r="A477" s="18"/>
      <c r="D477" s="144"/>
      <c r="G477" s="56"/>
      <c r="H477" s="152"/>
      <c r="K477" s="56"/>
      <c r="L477" s="56"/>
      <c r="M477" s="56"/>
      <c r="N477" s="56"/>
      <c r="O477" s="56"/>
      <c r="P477" s="56"/>
      <c r="Q477" s="56"/>
    </row>
    <row r="478" spans="1:17" ht="15.75" customHeight="1" x14ac:dyDescent="0.25">
      <c r="A478" s="18"/>
      <c r="D478" s="144"/>
      <c r="G478" s="56"/>
      <c r="H478" s="152"/>
      <c r="K478" s="56"/>
      <c r="L478" s="56"/>
      <c r="M478" s="56"/>
      <c r="N478" s="56"/>
      <c r="O478" s="56"/>
      <c r="P478" s="56"/>
      <c r="Q478" s="56"/>
    </row>
    <row r="479" spans="1:17" ht="15.75" customHeight="1" x14ac:dyDescent="0.25">
      <c r="A479" s="18"/>
      <c r="D479" s="144"/>
      <c r="G479" s="56"/>
      <c r="H479" s="152"/>
      <c r="K479" s="56"/>
      <c r="L479" s="56"/>
      <c r="M479" s="56"/>
      <c r="N479" s="56"/>
      <c r="O479" s="56"/>
      <c r="P479" s="56"/>
      <c r="Q479" s="56"/>
    </row>
    <row r="480" spans="1:17" ht="15.75" customHeight="1" x14ac:dyDescent="0.25">
      <c r="A480" s="18"/>
      <c r="D480" s="144"/>
      <c r="G480" s="56"/>
      <c r="H480" s="152"/>
      <c r="K480" s="56"/>
      <c r="L480" s="56"/>
      <c r="M480" s="56"/>
      <c r="N480" s="56"/>
      <c r="O480" s="56"/>
      <c r="P480" s="56"/>
      <c r="Q480" s="56"/>
    </row>
    <row r="481" spans="1:17" ht="15.75" customHeight="1" x14ac:dyDescent="0.25">
      <c r="A481" s="18"/>
      <c r="D481" s="144"/>
      <c r="G481" s="56"/>
      <c r="H481" s="152"/>
      <c r="K481" s="56"/>
      <c r="L481" s="56"/>
      <c r="M481" s="56"/>
      <c r="N481" s="56"/>
      <c r="O481" s="56"/>
      <c r="P481" s="56"/>
      <c r="Q481" s="56"/>
    </row>
    <row r="482" spans="1:17" ht="15.75" customHeight="1" x14ac:dyDescent="0.25">
      <c r="A482" s="18"/>
      <c r="D482" s="144"/>
      <c r="G482" s="56"/>
      <c r="H482" s="152"/>
      <c r="K482" s="56"/>
      <c r="L482" s="56"/>
      <c r="M482" s="56"/>
      <c r="N482" s="56"/>
      <c r="O482" s="56"/>
      <c r="P482" s="56"/>
      <c r="Q482" s="56"/>
    </row>
    <row r="483" spans="1:17" ht="15.75" customHeight="1" x14ac:dyDescent="0.25">
      <c r="A483" s="18"/>
      <c r="D483" s="144"/>
      <c r="G483" s="56"/>
      <c r="H483" s="152"/>
      <c r="K483" s="56"/>
      <c r="L483" s="56"/>
      <c r="M483" s="56"/>
      <c r="N483" s="56"/>
      <c r="O483" s="56"/>
      <c r="P483" s="56"/>
      <c r="Q483" s="56"/>
    </row>
    <row r="484" spans="1:17" ht="15.75" customHeight="1" x14ac:dyDescent="0.25">
      <c r="A484" s="18"/>
      <c r="D484" s="144"/>
      <c r="G484" s="56"/>
      <c r="H484" s="152"/>
      <c r="K484" s="56"/>
      <c r="L484" s="56"/>
      <c r="M484" s="56"/>
      <c r="N484" s="56"/>
      <c r="O484" s="56"/>
      <c r="P484" s="56"/>
      <c r="Q484" s="56"/>
    </row>
    <row r="485" spans="1:17" ht="15.75" customHeight="1" x14ac:dyDescent="0.25">
      <c r="A485" s="18"/>
      <c r="D485" s="144"/>
      <c r="G485" s="56"/>
      <c r="H485" s="152"/>
      <c r="K485" s="56"/>
      <c r="L485" s="56"/>
      <c r="M485" s="56"/>
      <c r="N485" s="56"/>
      <c r="O485" s="56"/>
      <c r="P485" s="56"/>
      <c r="Q485" s="56"/>
    </row>
    <row r="486" spans="1:17" ht="15.75" customHeight="1" x14ac:dyDescent="0.25">
      <c r="A486" s="18"/>
      <c r="D486" s="144"/>
      <c r="G486" s="56"/>
      <c r="H486" s="152"/>
      <c r="K486" s="56"/>
      <c r="L486" s="56"/>
      <c r="M486" s="56"/>
      <c r="N486" s="56"/>
      <c r="O486" s="56"/>
      <c r="P486" s="56"/>
      <c r="Q486" s="56"/>
    </row>
    <row r="487" spans="1:17" ht="15.75" customHeight="1" x14ac:dyDescent="0.25">
      <c r="A487" s="18"/>
      <c r="D487" s="144"/>
      <c r="G487" s="56"/>
      <c r="H487" s="152"/>
      <c r="K487" s="56"/>
      <c r="L487" s="56"/>
      <c r="M487" s="56"/>
      <c r="N487" s="56"/>
      <c r="O487" s="56"/>
      <c r="P487" s="56"/>
      <c r="Q487" s="56"/>
    </row>
    <row r="488" spans="1:17" ht="15.75" customHeight="1" x14ac:dyDescent="0.25">
      <c r="A488" s="18"/>
      <c r="D488" s="144"/>
      <c r="G488" s="56"/>
      <c r="H488" s="152"/>
      <c r="K488" s="56"/>
      <c r="L488" s="56"/>
      <c r="M488" s="56"/>
      <c r="N488" s="56"/>
      <c r="O488" s="56"/>
      <c r="P488" s="56"/>
      <c r="Q488" s="56"/>
    </row>
    <row r="489" spans="1:17" ht="15.75" customHeight="1" x14ac:dyDescent="0.25">
      <c r="A489" s="18"/>
      <c r="D489" s="144"/>
      <c r="G489" s="56"/>
      <c r="H489" s="152"/>
      <c r="K489" s="56"/>
      <c r="L489" s="56"/>
      <c r="M489" s="56"/>
      <c r="N489" s="56"/>
      <c r="O489" s="56"/>
      <c r="P489" s="56"/>
      <c r="Q489" s="56"/>
    </row>
    <row r="490" spans="1:17" ht="15.75" customHeight="1" x14ac:dyDescent="0.25">
      <c r="A490" s="18"/>
      <c r="D490" s="144"/>
      <c r="G490" s="56"/>
      <c r="H490" s="152"/>
      <c r="K490" s="56"/>
      <c r="L490" s="56"/>
      <c r="M490" s="56"/>
      <c r="N490" s="56"/>
      <c r="O490" s="56"/>
      <c r="P490" s="56"/>
      <c r="Q490" s="56"/>
    </row>
    <row r="491" spans="1:17" ht="15.75" customHeight="1" x14ac:dyDescent="0.25">
      <c r="A491" s="18"/>
      <c r="D491" s="144"/>
      <c r="G491" s="56"/>
      <c r="H491" s="152"/>
      <c r="K491" s="56"/>
      <c r="L491" s="56"/>
      <c r="M491" s="56"/>
      <c r="N491" s="56"/>
      <c r="O491" s="56"/>
      <c r="P491" s="56"/>
      <c r="Q491" s="56"/>
    </row>
    <row r="492" spans="1:17" ht="15.75" customHeight="1" x14ac:dyDescent="0.25">
      <c r="A492" s="18"/>
      <c r="D492" s="144"/>
      <c r="G492" s="56"/>
      <c r="H492" s="152"/>
      <c r="K492" s="56"/>
      <c r="L492" s="56"/>
      <c r="M492" s="56"/>
      <c r="N492" s="56"/>
      <c r="O492" s="56"/>
      <c r="P492" s="56"/>
      <c r="Q492" s="56"/>
    </row>
    <row r="493" spans="1:17" ht="15.75" customHeight="1" x14ac:dyDescent="0.25">
      <c r="A493" s="18"/>
      <c r="D493" s="144"/>
      <c r="G493" s="56"/>
      <c r="H493" s="152"/>
      <c r="K493" s="56"/>
      <c r="L493" s="56"/>
      <c r="M493" s="56"/>
      <c r="N493" s="56"/>
      <c r="O493" s="56"/>
      <c r="P493" s="56"/>
      <c r="Q493" s="56"/>
    </row>
    <row r="494" spans="1:17" ht="15.75" customHeight="1" x14ac:dyDescent="0.25">
      <c r="A494" s="18"/>
      <c r="D494" s="144"/>
      <c r="G494" s="56"/>
      <c r="H494" s="152"/>
      <c r="K494" s="56"/>
      <c r="L494" s="56"/>
      <c r="M494" s="56"/>
      <c r="N494" s="56"/>
      <c r="O494" s="56"/>
      <c r="P494" s="56"/>
      <c r="Q494" s="56"/>
    </row>
    <row r="495" spans="1:17" ht="15.75" customHeight="1" x14ac:dyDescent="0.25">
      <c r="A495" s="18"/>
      <c r="D495" s="144"/>
      <c r="G495" s="56"/>
      <c r="H495" s="152"/>
      <c r="K495" s="56"/>
      <c r="L495" s="56"/>
      <c r="M495" s="56"/>
      <c r="N495" s="56"/>
      <c r="O495" s="56"/>
      <c r="P495" s="56"/>
      <c r="Q495" s="56"/>
    </row>
    <row r="496" spans="1:17" ht="15.75" customHeight="1" x14ac:dyDescent="0.25">
      <c r="A496" s="18"/>
      <c r="D496" s="144"/>
      <c r="G496" s="56"/>
      <c r="H496" s="152"/>
      <c r="K496" s="56"/>
      <c r="L496" s="56"/>
      <c r="M496" s="56"/>
      <c r="N496" s="56"/>
      <c r="O496" s="56"/>
      <c r="P496" s="56"/>
      <c r="Q496" s="56"/>
    </row>
    <row r="497" spans="1:17" ht="15.75" customHeight="1" x14ac:dyDescent="0.25">
      <c r="A497" s="18"/>
      <c r="D497" s="144"/>
      <c r="G497" s="56"/>
      <c r="H497" s="152"/>
      <c r="K497" s="56"/>
      <c r="L497" s="56"/>
      <c r="M497" s="56"/>
      <c r="N497" s="56"/>
      <c r="O497" s="56"/>
      <c r="P497" s="56"/>
      <c r="Q497" s="56"/>
    </row>
    <row r="498" spans="1:17" ht="15.75" customHeight="1" x14ac:dyDescent="0.25">
      <c r="A498" s="18"/>
      <c r="D498" s="144"/>
      <c r="G498" s="56"/>
      <c r="H498" s="152"/>
      <c r="K498" s="56"/>
      <c r="L498" s="56"/>
      <c r="M498" s="56"/>
      <c r="N498" s="56"/>
      <c r="O498" s="56"/>
      <c r="P498" s="56"/>
      <c r="Q498" s="56"/>
    </row>
    <row r="499" spans="1:17" ht="15.75" customHeight="1" x14ac:dyDescent="0.25">
      <c r="A499" s="18"/>
      <c r="D499" s="144"/>
      <c r="G499" s="56"/>
      <c r="H499" s="152"/>
      <c r="K499" s="56"/>
      <c r="L499" s="56"/>
      <c r="M499" s="56"/>
      <c r="N499" s="56"/>
      <c r="O499" s="56"/>
      <c r="P499" s="56"/>
      <c r="Q499" s="56"/>
    </row>
    <row r="500" spans="1:17" ht="15.75" customHeight="1" x14ac:dyDescent="0.25">
      <c r="A500" s="18"/>
      <c r="D500" s="144"/>
      <c r="G500" s="56"/>
      <c r="H500" s="152"/>
      <c r="K500" s="56"/>
      <c r="L500" s="56"/>
      <c r="M500" s="56"/>
      <c r="N500" s="56"/>
      <c r="O500" s="56"/>
      <c r="P500" s="56"/>
      <c r="Q500" s="56"/>
    </row>
    <row r="501" spans="1:17" ht="15.75" customHeight="1" x14ac:dyDescent="0.25">
      <c r="A501" s="18"/>
      <c r="D501" s="144"/>
      <c r="G501" s="56"/>
      <c r="H501" s="152"/>
      <c r="K501" s="56"/>
      <c r="L501" s="56"/>
      <c r="M501" s="56"/>
      <c r="N501" s="56"/>
      <c r="O501" s="56"/>
      <c r="P501" s="56"/>
      <c r="Q501" s="56"/>
    </row>
    <row r="502" spans="1:17" ht="15.75" customHeight="1" x14ac:dyDescent="0.25">
      <c r="A502" s="18"/>
      <c r="D502" s="144"/>
      <c r="G502" s="56"/>
      <c r="H502" s="152"/>
      <c r="K502" s="56"/>
      <c r="L502" s="56"/>
      <c r="M502" s="56"/>
      <c r="N502" s="56"/>
      <c r="O502" s="56"/>
      <c r="P502" s="56"/>
      <c r="Q502" s="56"/>
    </row>
    <row r="503" spans="1:17" ht="15.75" customHeight="1" x14ac:dyDescent="0.25">
      <c r="A503" s="18"/>
      <c r="D503" s="144"/>
      <c r="G503" s="56"/>
      <c r="H503" s="152"/>
      <c r="K503" s="56"/>
      <c r="L503" s="56"/>
      <c r="M503" s="56"/>
      <c r="N503" s="56"/>
      <c r="O503" s="56"/>
      <c r="P503" s="56"/>
      <c r="Q503" s="56"/>
    </row>
    <row r="504" spans="1:17" ht="15.75" customHeight="1" x14ac:dyDescent="0.25">
      <c r="A504" s="18"/>
      <c r="D504" s="144"/>
      <c r="G504" s="56"/>
      <c r="H504" s="152"/>
      <c r="K504" s="56"/>
      <c r="L504" s="56"/>
      <c r="M504" s="56"/>
      <c r="N504" s="56"/>
      <c r="O504" s="56"/>
      <c r="P504" s="56"/>
      <c r="Q504" s="56"/>
    </row>
    <row r="505" spans="1:17" ht="15.75" customHeight="1" x14ac:dyDescent="0.25">
      <c r="A505" s="18"/>
      <c r="D505" s="144"/>
      <c r="G505" s="56"/>
      <c r="H505" s="152"/>
      <c r="K505" s="56"/>
      <c r="L505" s="56"/>
      <c r="M505" s="56"/>
      <c r="N505" s="56"/>
      <c r="O505" s="56"/>
      <c r="P505" s="56"/>
      <c r="Q505" s="56"/>
    </row>
    <row r="506" spans="1:17" ht="15.75" customHeight="1" x14ac:dyDescent="0.25">
      <c r="A506" s="18"/>
      <c r="D506" s="144"/>
      <c r="G506" s="56"/>
      <c r="H506" s="152"/>
      <c r="K506" s="56"/>
      <c r="L506" s="56"/>
      <c r="M506" s="56"/>
      <c r="N506" s="56"/>
      <c r="O506" s="56"/>
      <c r="P506" s="56"/>
      <c r="Q506" s="56"/>
    </row>
    <row r="507" spans="1:17" ht="15.75" customHeight="1" x14ac:dyDescent="0.25">
      <c r="A507" s="18"/>
      <c r="D507" s="144"/>
      <c r="G507" s="56"/>
      <c r="H507" s="152"/>
      <c r="K507" s="56"/>
      <c r="L507" s="56"/>
      <c r="M507" s="56"/>
      <c r="N507" s="56"/>
      <c r="O507" s="56"/>
      <c r="P507" s="56"/>
      <c r="Q507" s="56"/>
    </row>
    <row r="508" spans="1:17" ht="15.75" customHeight="1" x14ac:dyDescent="0.25">
      <c r="A508" s="18"/>
      <c r="D508" s="144"/>
      <c r="G508" s="56"/>
      <c r="H508" s="152"/>
      <c r="K508" s="56"/>
      <c r="L508" s="56"/>
      <c r="M508" s="56"/>
      <c r="N508" s="56"/>
      <c r="O508" s="56"/>
      <c r="P508" s="56"/>
      <c r="Q508" s="56"/>
    </row>
    <row r="509" spans="1:17" ht="15.75" customHeight="1" x14ac:dyDescent="0.25">
      <c r="A509" s="18"/>
      <c r="D509" s="144"/>
      <c r="G509" s="56"/>
      <c r="H509" s="152"/>
      <c r="K509" s="56"/>
      <c r="L509" s="56"/>
      <c r="M509" s="56"/>
      <c r="N509" s="56"/>
      <c r="O509" s="56"/>
      <c r="P509" s="56"/>
      <c r="Q509" s="56"/>
    </row>
    <row r="510" spans="1:17" ht="15.75" customHeight="1" x14ac:dyDescent="0.25">
      <c r="A510" s="18"/>
      <c r="D510" s="144"/>
      <c r="G510" s="56"/>
      <c r="H510" s="152"/>
      <c r="K510" s="56"/>
      <c r="L510" s="56"/>
      <c r="M510" s="56"/>
      <c r="N510" s="56"/>
      <c r="O510" s="56"/>
      <c r="P510" s="56"/>
      <c r="Q510" s="56"/>
    </row>
    <row r="511" spans="1:17" ht="15.75" customHeight="1" x14ac:dyDescent="0.25">
      <c r="A511" s="18"/>
      <c r="D511" s="144"/>
      <c r="G511" s="56"/>
      <c r="H511" s="152"/>
      <c r="K511" s="56"/>
      <c r="L511" s="56"/>
      <c r="M511" s="56"/>
      <c r="N511" s="56"/>
      <c r="O511" s="56"/>
      <c r="P511" s="56"/>
      <c r="Q511" s="56"/>
    </row>
    <row r="512" spans="1:17" ht="15.75" customHeight="1" x14ac:dyDescent="0.25">
      <c r="A512" s="18"/>
      <c r="D512" s="144"/>
      <c r="G512" s="56"/>
      <c r="H512" s="152"/>
      <c r="K512" s="56"/>
      <c r="L512" s="56"/>
      <c r="M512" s="56"/>
      <c r="N512" s="56"/>
      <c r="O512" s="56"/>
      <c r="P512" s="56"/>
      <c r="Q512" s="56"/>
    </row>
    <row r="513" spans="1:17" ht="15.75" customHeight="1" x14ac:dyDescent="0.25">
      <c r="A513" s="18"/>
      <c r="D513" s="144"/>
      <c r="G513" s="56"/>
      <c r="H513" s="152"/>
      <c r="K513" s="56"/>
      <c r="L513" s="56"/>
      <c r="M513" s="56"/>
      <c r="N513" s="56"/>
      <c r="O513" s="56"/>
      <c r="P513" s="56"/>
      <c r="Q513" s="56"/>
    </row>
    <row r="514" spans="1:17" ht="15.75" customHeight="1" x14ac:dyDescent="0.25">
      <c r="A514" s="18"/>
      <c r="D514" s="144"/>
      <c r="G514" s="56"/>
      <c r="H514" s="152"/>
      <c r="K514" s="56"/>
      <c r="L514" s="56"/>
      <c r="M514" s="56"/>
      <c r="N514" s="56"/>
      <c r="O514" s="56"/>
      <c r="P514" s="56"/>
      <c r="Q514" s="56"/>
    </row>
    <row r="515" spans="1:17" ht="15.75" customHeight="1" x14ac:dyDescent="0.25">
      <c r="A515" s="18"/>
      <c r="D515" s="144"/>
      <c r="G515" s="56"/>
      <c r="H515" s="152"/>
      <c r="K515" s="56"/>
      <c r="L515" s="56"/>
      <c r="M515" s="56"/>
      <c r="N515" s="56"/>
      <c r="O515" s="56"/>
      <c r="P515" s="56"/>
      <c r="Q515" s="56"/>
    </row>
    <row r="516" spans="1:17" ht="15.75" customHeight="1" x14ac:dyDescent="0.25">
      <c r="A516" s="18"/>
      <c r="D516" s="144"/>
      <c r="G516" s="56"/>
      <c r="H516" s="152"/>
      <c r="K516" s="56"/>
      <c r="L516" s="56"/>
      <c r="M516" s="56"/>
      <c r="N516" s="56"/>
      <c r="O516" s="56"/>
      <c r="P516" s="56"/>
      <c r="Q516" s="56"/>
    </row>
    <row r="517" spans="1:17" ht="15.75" customHeight="1" x14ac:dyDescent="0.25">
      <c r="A517" s="18"/>
      <c r="D517" s="144"/>
      <c r="G517" s="56"/>
      <c r="H517" s="152"/>
      <c r="K517" s="56"/>
      <c r="L517" s="56"/>
      <c r="M517" s="56"/>
      <c r="N517" s="56"/>
      <c r="O517" s="56"/>
      <c r="P517" s="56"/>
      <c r="Q517" s="56"/>
    </row>
    <row r="518" spans="1:17" ht="15.75" customHeight="1" x14ac:dyDescent="0.25">
      <c r="A518" s="18"/>
      <c r="D518" s="144"/>
      <c r="G518" s="56"/>
      <c r="H518" s="152"/>
      <c r="K518" s="56"/>
      <c r="L518" s="56"/>
      <c r="M518" s="56"/>
      <c r="N518" s="56"/>
      <c r="O518" s="56"/>
      <c r="P518" s="56"/>
      <c r="Q518" s="56"/>
    </row>
    <row r="519" spans="1:17" ht="15.75" customHeight="1" x14ac:dyDescent="0.25">
      <c r="A519" s="18"/>
      <c r="D519" s="144"/>
      <c r="G519" s="56"/>
      <c r="H519" s="152"/>
      <c r="K519" s="56"/>
      <c r="L519" s="56"/>
      <c r="M519" s="56"/>
      <c r="N519" s="56"/>
      <c r="O519" s="56"/>
      <c r="P519" s="56"/>
      <c r="Q519" s="56"/>
    </row>
    <row r="520" spans="1:17" ht="15.75" customHeight="1" x14ac:dyDescent="0.25">
      <c r="A520" s="18"/>
      <c r="D520" s="144"/>
      <c r="G520" s="56"/>
      <c r="H520" s="152"/>
      <c r="K520" s="56"/>
      <c r="L520" s="56"/>
      <c r="M520" s="56"/>
      <c r="N520" s="56"/>
      <c r="O520" s="56"/>
      <c r="P520" s="56"/>
      <c r="Q520" s="56"/>
    </row>
    <row r="521" spans="1:17" ht="15.75" customHeight="1" x14ac:dyDescent="0.25">
      <c r="A521" s="18"/>
      <c r="D521" s="144"/>
      <c r="G521" s="56"/>
      <c r="H521" s="152"/>
      <c r="K521" s="56"/>
      <c r="L521" s="56"/>
      <c r="M521" s="56"/>
      <c r="N521" s="56"/>
      <c r="O521" s="56"/>
      <c r="P521" s="56"/>
      <c r="Q521" s="56"/>
    </row>
    <row r="522" spans="1:17" ht="15.75" customHeight="1" x14ac:dyDescent="0.25">
      <c r="A522" s="18"/>
      <c r="D522" s="144"/>
      <c r="G522" s="56"/>
      <c r="H522" s="152"/>
      <c r="K522" s="56"/>
      <c r="L522" s="56"/>
      <c r="M522" s="56"/>
      <c r="N522" s="56"/>
      <c r="O522" s="56"/>
      <c r="P522" s="56"/>
      <c r="Q522" s="56"/>
    </row>
    <row r="523" spans="1:17" ht="15.75" customHeight="1" x14ac:dyDescent="0.25">
      <c r="A523" s="18"/>
      <c r="D523" s="144"/>
      <c r="G523" s="56"/>
      <c r="H523" s="152"/>
      <c r="K523" s="56"/>
      <c r="L523" s="56"/>
      <c r="M523" s="56"/>
      <c r="N523" s="56"/>
      <c r="O523" s="56"/>
      <c r="P523" s="56"/>
      <c r="Q523" s="56"/>
    </row>
    <row r="524" spans="1:17" ht="15.75" customHeight="1" x14ac:dyDescent="0.25">
      <c r="A524" s="18"/>
      <c r="D524" s="144"/>
      <c r="G524" s="56"/>
      <c r="H524" s="152"/>
      <c r="K524" s="56"/>
      <c r="L524" s="56"/>
      <c r="M524" s="56"/>
      <c r="N524" s="56"/>
      <c r="O524" s="56"/>
      <c r="P524" s="56"/>
      <c r="Q524" s="56"/>
    </row>
    <row r="525" spans="1:17" ht="15.75" customHeight="1" x14ac:dyDescent="0.25">
      <c r="A525" s="18"/>
      <c r="D525" s="144"/>
      <c r="G525" s="56"/>
      <c r="H525" s="152"/>
      <c r="K525" s="56"/>
      <c r="L525" s="56"/>
      <c r="M525" s="56"/>
      <c r="N525" s="56"/>
      <c r="O525" s="56"/>
      <c r="P525" s="56"/>
      <c r="Q525" s="56"/>
    </row>
    <row r="526" spans="1:17" ht="15.75" customHeight="1" x14ac:dyDescent="0.25">
      <c r="A526" s="18"/>
      <c r="D526" s="144"/>
      <c r="G526" s="56"/>
      <c r="H526" s="152"/>
      <c r="K526" s="56"/>
      <c r="L526" s="56"/>
      <c r="M526" s="56"/>
      <c r="N526" s="56"/>
      <c r="O526" s="56"/>
      <c r="P526" s="56"/>
      <c r="Q526" s="56"/>
    </row>
    <row r="527" spans="1:17" ht="15.75" customHeight="1" x14ac:dyDescent="0.25">
      <c r="A527" s="18"/>
      <c r="D527" s="144"/>
      <c r="G527" s="56"/>
      <c r="H527" s="152"/>
      <c r="K527" s="56"/>
      <c r="L527" s="56"/>
      <c r="M527" s="56"/>
      <c r="N527" s="56"/>
      <c r="O527" s="56"/>
      <c r="P527" s="56"/>
      <c r="Q527" s="56"/>
    </row>
    <row r="528" spans="1:17" ht="15.75" customHeight="1" x14ac:dyDescent="0.25">
      <c r="A528" s="18"/>
      <c r="D528" s="144"/>
      <c r="G528" s="56"/>
      <c r="H528" s="152"/>
      <c r="K528" s="56"/>
      <c r="L528" s="56"/>
      <c r="M528" s="56"/>
      <c r="N528" s="56"/>
      <c r="O528" s="56"/>
      <c r="P528" s="56"/>
      <c r="Q528" s="56"/>
    </row>
    <row r="529" spans="1:17" ht="15.75" customHeight="1" x14ac:dyDescent="0.25">
      <c r="A529" s="18"/>
      <c r="D529" s="144"/>
      <c r="G529" s="56"/>
      <c r="H529" s="152"/>
      <c r="K529" s="56"/>
      <c r="L529" s="56"/>
      <c r="M529" s="56"/>
      <c r="N529" s="56"/>
      <c r="O529" s="56"/>
      <c r="P529" s="56"/>
      <c r="Q529" s="56"/>
    </row>
    <row r="530" spans="1:17" ht="15.75" customHeight="1" x14ac:dyDescent="0.25">
      <c r="A530" s="18"/>
      <c r="D530" s="144"/>
      <c r="G530" s="56"/>
      <c r="H530" s="152"/>
      <c r="K530" s="56"/>
      <c r="L530" s="56"/>
      <c r="M530" s="56"/>
      <c r="N530" s="56"/>
      <c r="O530" s="56"/>
      <c r="P530" s="56"/>
      <c r="Q530" s="56"/>
    </row>
    <row r="531" spans="1:17" ht="15.75" customHeight="1" x14ac:dyDescent="0.25">
      <c r="A531" s="18"/>
      <c r="D531" s="144"/>
      <c r="G531" s="56"/>
      <c r="H531" s="152"/>
      <c r="K531" s="56"/>
      <c r="L531" s="56"/>
      <c r="M531" s="56"/>
      <c r="N531" s="56"/>
      <c r="O531" s="56"/>
      <c r="P531" s="56"/>
      <c r="Q531" s="56"/>
    </row>
    <row r="532" spans="1:17" ht="15.75" customHeight="1" x14ac:dyDescent="0.25">
      <c r="A532" s="18"/>
      <c r="D532" s="144"/>
      <c r="G532" s="56"/>
      <c r="H532" s="152"/>
      <c r="K532" s="56"/>
      <c r="L532" s="56"/>
      <c r="M532" s="56"/>
      <c r="N532" s="56"/>
      <c r="O532" s="56"/>
      <c r="P532" s="56"/>
      <c r="Q532" s="56"/>
    </row>
    <row r="533" spans="1:17" ht="15.75" customHeight="1" x14ac:dyDescent="0.25">
      <c r="A533" s="18"/>
      <c r="D533" s="144"/>
      <c r="G533" s="56"/>
      <c r="H533" s="152"/>
      <c r="K533" s="56"/>
      <c r="L533" s="56"/>
      <c r="M533" s="56"/>
      <c r="N533" s="56"/>
      <c r="O533" s="56"/>
      <c r="P533" s="56"/>
      <c r="Q533" s="56"/>
    </row>
    <row r="534" spans="1:17" ht="15.75" customHeight="1" x14ac:dyDescent="0.25">
      <c r="A534" s="18"/>
      <c r="D534" s="144"/>
      <c r="G534" s="56"/>
      <c r="H534" s="152"/>
      <c r="K534" s="56"/>
      <c r="L534" s="56"/>
      <c r="M534" s="56"/>
      <c r="N534" s="56"/>
      <c r="O534" s="56"/>
      <c r="P534" s="56"/>
      <c r="Q534" s="56"/>
    </row>
    <row r="535" spans="1:17" ht="15.75" customHeight="1" x14ac:dyDescent="0.25">
      <c r="A535" s="18"/>
      <c r="D535" s="144"/>
      <c r="G535" s="56"/>
      <c r="H535" s="152"/>
      <c r="K535" s="56"/>
      <c r="L535" s="56"/>
      <c r="M535" s="56"/>
      <c r="N535" s="56"/>
      <c r="O535" s="56"/>
      <c r="P535" s="56"/>
      <c r="Q535" s="56"/>
    </row>
    <row r="536" spans="1:17" ht="15.75" customHeight="1" x14ac:dyDescent="0.25">
      <c r="A536" s="18"/>
      <c r="D536" s="144"/>
      <c r="G536" s="56"/>
      <c r="H536" s="152"/>
      <c r="K536" s="56"/>
      <c r="L536" s="56"/>
      <c r="M536" s="56"/>
      <c r="N536" s="56"/>
      <c r="O536" s="56"/>
      <c r="P536" s="56"/>
      <c r="Q536" s="56"/>
    </row>
    <row r="537" spans="1:17" ht="15.75" customHeight="1" x14ac:dyDescent="0.25">
      <c r="A537" s="18"/>
      <c r="D537" s="144"/>
      <c r="G537" s="56"/>
      <c r="H537" s="152"/>
      <c r="K537" s="56"/>
      <c r="L537" s="56"/>
      <c r="M537" s="56"/>
      <c r="N537" s="56"/>
      <c r="O537" s="56"/>
      <c r="P537" s="56"/>
      <c r="Q537" s="56"/>
    </row>
    <row r="538" spans="1:17" ht="15.75" customHeight="1" x14ac:dyDescent="0.25">
      <c r="A538" s="18"/>
      <c r="D538" s="144"/>
      <c r="G538" s="56"/>
      <c r="H538" s="152"/>
      <c r="K538" s="56"/>
      <c r="L538" s="56"/>
      <c r="M538" s="56"/>
      <c r="N538" s="56"/>
      <c r="O538" s="56"/>
      <c r="P538" s="56"/>
      <c r="Q538" s="56"/>
    </row>
    <row r="539" spans="1:17" ht="15.75" customHeight="1" x14ac:dyDescent="0.25">
      <c r="A539" s="18"/>
      <c r="D539" s="144"/>
      <c r="G539" s="56"/>
      <c r="H539" s="152"/>
      <c r="K539" s="56"/>
      <c r="L539" s="56"/>
      <c r="M539" s="56"/>
      <c r="N539" s="56"/>
      <c r="O539" s="56"/>
      <c r="P539" s="56"/>
      <c r="Q539" s="56"/>
    </row>
    <row r="540" spans="1:17" ht="15.75" customHeight="1" x14ac:dyDescent="0.25">
      <c r="A540" s="18"/>
      <c r="D540" s="144"/>
      <c r="G540" s="56"/>
      <c r="H540" s="152"/>
      <c r="K540" s="56"/>
      <c r="L540" s="56"/>
      <c r="M540" s="56"/>
      <c r="N540" s="56"/>
      <c r="O540" s="56"/>
      <c r="P540" s="56"/>
      <c r="Q540" s="56"/>
    </row>
    <row r="541" spans="1:17" ht="15.75" customHeight="1" x14ac:dyDescent="0.25">
      <c r="A541" s="18"/>
      <c r="D541" s="144"/>
      <c r="G541" s="56"/>
      <c r="H541" s="152"/>
      <c r="K541" s="56"/>
      <c r="L541" s="56"/>
      <c r="M541" s="56"/>
      <c r="N541" s="56"/>
      <c r="O541" s="56"/>
      <c r="P541" s="56"/>
      <c r="Q541" s="56"/>
    </row>
    <row r="542" spans="1:17" ht="15.75" customHeight="1" x14ac:dyDescent="0.25">
      <c r="A542" s="18"/>
      <c r="D542" s="144"/>
      <c r="G542" s="56"/>
      <c r="H542" s="152"/>
      <c r="K542" s="56"/>
      <c r="L542" s="56"/>
      <c r="M542" s="56"/>
      <c r="N542" s="56"/>
      <c r="O542" s="56"/>
      <c r="P542" s="56"/>
      <c r="Q542" s="56"/>
    </row>
    <row r="543" spans="1:17" ht="15.75" customHeight="1" x14ac:dyDescent="0.25">
      <c r="A543" s="18"/>
      <c r="D543" s="144"/>
      <c r="G543" s="56"/>
      <c r="H543" s="152"/>
      <c r="K543" s="56"/>
      <c r="L543" s="56"/>
      <c r="M543" s="56"/>
      <c r="N543" s="56"/>
      <c r="O543" s="56"/>
      <c r="P543" s="56"/>
      <c r="Q543" s="56"/>
    </row>
    <row r="544" spans="1:17" ht="15.75" customHeight="1" x14ac:dyDescent="0.25">
      <c r="A544" s="18"/>
      <c r="D544" s="144"/>
      <c r="G544" s="56"/>
      <c r="H544" s="152"/>
      <c r="K544" s="56"/>
      <c r="L544" s="56"/>
      <c r="M544" s="56"/>
      <c r="N544" s="56"/>
      <c r="O544" s="56"/>
      <c r="P544" s="56"/>
      <c r="Q544" s="56"/>
    </row>
    <row r="545" spans="1:17" ht="15.75" customHeight="1" x14ac:dyDescent="0.25">
      <c r="A545" s="18"/>
      <c r="D545" s="144"/>
      <c r="G545" s="56"/>
      <c r="H545" s="152"/>
      <c r="K545" s="56"/>
      <c r="L545" s="56"/>
      <c r="M545" s="56"/>
      <c r="N545" s="56"/>
      <c r="O545" s="56"/>
      <c r="P545" s="56"/>
      <c r="Q545" s="56"/>
    </row>
    <row r="546" spans="1:17" ht="15.75" customHeight="1" x14ac:dyDescent="0.25">
      <c r="A546" s="18"/>
      <c r="D546" s="144"/>
      <c r="G546" s="56"/>
      <c r="H546" s="152"/>
      <c r="K546" s="56"/>
      <c r="L546" s="56"/>
      <c r="M546" s="56"/>
      <c r="N546" s="56"/>
      <c r="O546" s="56"/>
      <c r="P546" s="56"/>
      <c r="Q546" s="56"/>
    </row>
    <row r="547" spans="1:17" ht="15.75" customHeight="1" x14ac:dyDescent="0.25">
      <c r="A547" s="18"/>
      <c r="D547" s="144"/>
      <c r="G547" s="56"/>
      <c r="H547" s="152"/>
      <c r="K547" s="56"/>
      <c r="L547" s="56"/>
      <c r="M547" s="56"/>
      <c r="N547" s="56"/>
      <c r="O547" s="56"/>
      <c r="P547" s="56"/>
      <c r="Q547" s="56"/>
    </row>
    <row r="548" spans="1:17" ht="15.75" customHeight="1" x14ac:dyDescent="0.25">
      <c r="A548" s="18"/>
      <c r="D548" s="144"/>
      <c r="G548" s="56"/>
      <c r="H548" s="152"/>
      <c r="K548" s="56"/>
      <c r="L548" s="56"/>
      <c r="M548" s="56"/>
      <c r="N548" s="56"/>
      <c r="O548" s="56"/>
      <c r="P548" s="56"/>
      <c r="Q548" s="56"/>
    </row>
    <row r="549" spans="1:17" ht="15.75" customHeight="1" x14ac:dyDescent="0.25">
      <c r="A549" s="18"/>
      <c r="D549" s="144"/>
      <c r="G549" s="56"/>
      <c r="H549" s="152"/>
      <c r="K549" s="56"/>
      <c r="L549" s="56"/>
      <c r="M549" s="56"/>
      <c r="N549" s="56"/>
      <c r="O549" s="56"/>
      <c r="P549" s="56"/>
      <c r="Q549" s="56"/>
    </row>
    <row r="550" spans="1:17" ht="15.75" customHeight="1" x14ac:dyDescent="0.25">
      <c r="A550" s="18"/>
      <c r="D550" s="144"/>
      <c r="G550" s="56"/>
      <c r="H550" s="152"/>
      <c r="K550" s="56"/>
      <c r="L550" s="56"/>
      <c r="M550" s="56"/>
      <c r="N550" s="56"/>
      <c r="O550" s="56"/>
      <c r="P550" s="56"/>
      <c r="Q550" s="56"/>
    </row>
    <row r="551" spans="1:17" ht="15.75" customHeight="1" x14ac:dyDescent="0.25">
      <c r="A551" s="18"/>
      <c r="D551" s="144"/>
      <c r="G551" s="56"/>
      <c r="H551" s="152"/>
      <c r="K551" s="56"/>
      <c r="L551" s="56"/>
      <c r="M551" s="56"/>
      <c r="N551" s="56"/>
      <c r="O551" s="56"/>
      <c r="P551" s="56"/>
      <c r="Q551" s="56"/>
    </row>
    <row r="552" spans="1:17" ht="15.75" customHeight="1" x14ac:dyDescent="0.25">
      <c r="A552" s="18"/>
      <c r="D552" s="144"/>
      <c r="G552" s="56"/>
      <c r="H552" s="152"/>
      <c r="K552" s="56"/>
      <c r="L552" s="56"/>
      <c r="M552" s="56"/>
      <c r="N552" s="56"/>
      <c r="O552" s="56"/>
      <c r="P552" s="56"/>
      <c r="Q552" s="56"/>
    </row>
    <row r="553" spans="1:17" ht="15.75" customHeight="1" x14ac:dyDescent="0.25">
      <c r="A553" s="18"/>
      <c r="D553" s="144"/>
      <c r="G553" s="56"/>
      <c r="H553" s="152"/>
      <c r="K553" s="56"/>
      <c r="L553" s="56"/>
      <c r="M553" s="56"/>
      <c r="N553" s="56"/>
      <c r="O553" s="56"/>
      <c r="P553" s="56"/>
      <c r="Q553" s="56"/>
    </row>
    <row r="554" spans="1:17" ht="15.75" customHeight="1" x14ac:dyDescent="0.25">
      <c r="A554" s="18"/>
      <c r="D554" s="144"/>
      <c r="G554" s="56"/>
      <c r="H554" s="152"/>
      <c r="K554" s="56"/>
      <c r="L554" s="56"/>
      <c r="M554" s="56"/>
      <c r="N554" s="56"/>
      <c r="O554" s="56"/>
      <c r="P554" s="56"/>
      <c r="Q554" s="56"/>
    </row>
    <row r="555" spans="1:17" ht="15.75" customHeight="1" x14ac:dyDescent="0.25">
      <c r="A555" s="18"/>
      <c r="D555" s="144"/>
      <c r="G555" s="56"/>
      <c r="H555" s="152"/>
      <c r="K555" s="56"/>
      <c r="L555" s="56"/>
      <c r="M555" s="56"/>
      <c r="N555" s="56"/>
      <c r="O555" s="56"/>
      <c r="P555" s="56"/>
      <c r="Q555" s="56"/>
    </row>
    <row r="556" spans="1:17" ht="15.75" customHeight="1" x14ac:dyDescent="0.25">
      <c r="A556" s="18"/>
      <c r="D556" s="144"/>
      <c r="G556" s="56"/>
      <c r="H556" s="152"/>
      <c r="K556" s="56"/>
      <c r="L556" s="56"/>
      <c r="M556" s="56"/>
      <c r="N556" s="56"/>
      <c r="O556" s="56"/>
      <c r="P556" s="56"/>
      <c r="Q556" s="56"/>
    </row>
    <row r="557" spans="1:17" ht="15.75" customHeight="1" x14ac:dyDescent="0.25">
      <c r="A557" s="18"/>
      <c r="D557" s="144"/>
      <c r="G557" s="56"/>
      <c r="H557" s="152"/>
      <c r="K557" s="56"/>
      <c r="L557" s="56"/>
      <c r="M557" s="56"/>
      <c r="N557" s="56"/>
      <c r="O557" s="56"/>
      <c r="P557" s="56"/>
      <c r="Q557" s="56"/>
    </row>
    <row r="558" spans="1:17" ht="15.75" customHeight="1" x14ac:dyDescent="0.25">
      <c r="A558" s="18"/>
      <c r="D558" s="144"/>
      <c r="G558" s="56"/>
      <c r="H558" s="152"/>
      <c r="K558" s="56"/>
      <c r="L558" s="56"/>
      <c r="M558" s="56"/>
      <c r="N558" s="56"/>
      <c r="O558" s="56"/>
      <c r="P558" s="56"/>
      <c r="Q558" s="56"/>
    </row>
    <row r="559" spans="1:17" ht="15.75" customHeight="1" x14ac:dyDescent="0.25">
      <c r="A559" s="18"/>
      <c r="D559" s="144"/>
      <c r="G559" s="56"/>
      <c r="H559" s="152"/>
      <c r="K559" s="56"/>
      <c r="L559" s="56"/>
      <c r="M559" s="56"/>
      <c r="N559" s="56"/>
      <c r="O559" s="56"/>
      <c r="P559" s="56"/>
      <c r="Q559" s="56"/>
    </row>
    <row r="560" spans="1:17" ht="15.75" customHeight="1" x14ac:dyDescent="0.25">
      <c r="A560" s="18"/>
      <c r="D560" s="144"/>
      <c r="G560" s="56"/>
      <c r="H560" s="152"/>
      <c r="K560" s="56"/>
      <c r="L560" s="56"/>
      <c r="M560" s="56"/>
      <c r="N560" s="56"/>
      <c r="O560" s="56"/>
      <c r="P560" s="56"/>
      <c r="Q560" s="56"/>
    </row>
    <row r="561" spans="1:17" ht="15.75" customHeight="1" x14ac:dyDescent="0.25">
      <c r="A561" s="18"/>
      <c r="D561" s="144"/>
      <c r="G561" s="56"/>
      <c r="H561" s="152"/>
      <c r="K561" s="56"/>
      <c r="L561" s="56"/>
      <c r="M561" s="56"/>
      <c r="N561" s="56"/>
      <c r="O561" s="56"/>
      <c r="P561" s="56"/>
      <c r="Q561" s="56"/>
    </row>
    <row r="562" spans="1:17" ht="15.75" customHeight="1" x14ac:dyDescent="0.25">
      <c r="A562" s="18"/>
      <c r="D562" s="144"/>
      <c r="G562" s="56"/>
      <c r="H562" s="152"/>
      <c r="K562" s="56"/>
      <c r="L562" s="56"/>
      <c r="M562" s="56"/>
      <c r="N562" s="56"/>
      <c r="O562" s="56"/>
      <c r="P562" s="56"/>
      <c r="Q562" s="56"/>
    </row>
    <row r="563" spans="1:17" ht="15.75" customHeight="1" x14ac:dyDescent="0.25">
      <c r="A563" s="18"/>
      <c r="D563" s="144"/>
      <c r="G563" s="56"/>
      <c r="H563" s="152"/>
      <c r="K563" s="56"/>
      <c r="L563" s="56"/>
      <c r="M563" s="56"/>
      <c r="N563" s="56"/>
      <c r="O563" s="56"/>
      <c r="P563" s="56"/>
      <c r="Q563" s="56"/>
    </row>
    <row r="564" spans="1:17" ht="15.75" customHeight="1" x14ac:dyDescent="0.25">
      <c r="A564" s="18"/>
      <c r="D564" s="144"/>
      <c r="G564" s="56"/>
      <c r="H564" s="152"/>
      <c r="K564" s="56"/>
      <c r="L564" s="56"/>
      <c r="M564" s="56"/>
      <c r="N564" s="56"/>
      <c r="O564" s="56"/>
      <c r="P564" s="56"/>
      <c r="Q564" s="56"/>
    </row>
    <row r="565" spans="1:17" ht="15.75" customHeight="1" x14ac:dyDescent="0.25">
      <c r="A565" s="18"/>
      <c r="D565" s="144"/>
      <c r="G565" s="56"/>
      <c r="H565" s="152"/>
      <c r="K565" s="56"/>
      <c r="L565" s="56"/>
      <c r="M565" s="56"/>
      <c r="N565" s="56"/>
      <c r="O565" s="56"/>
      <c r="P565" s="56"/>
      <c r="Q565" s="56"/>
    </row>
    <row r="566" spans="1:17" ht="15.75" customHeight="1" x14ac:dyDescent="0.25">
      <c r="A566" s="18"/>
      <c r="D566" s="144"/>
      <c r="G566" s="56"/>
      <c r="H566" s="152"/>
      <c r="K566" s="56"/>
      <c r="L566" s="56"/>
      <c r="M566" s="56"/>
      <c r="N566" s="56"/>
      <c r="O566" s="56"/>
      <c r="P566" s="56"/>
      <c r="Q566" s="56"/>
    </row>
    <row r="567" spans="1:17" ht="15.75" customHeight="1" x14ac:dyDescent="0.25">
      <c r="A567" s="18"/>
      <c r="D567" s="144"/>
      <c r="G567" s="56"/>
      <c r="H567" s="152"/>
      <c r="K567" s="56"/>
      <c r="L567" s="56"/>
      <c r="M567" s="56"/>
      <c r="N567" s="56"/>
      <c r="O567" s="56"/>
      <c r="P567" s="56"/>
      <c r="Q567" s="56"/>
    </row>
    <row r="568" spans="1:17" ht="15.75" customHeight="1" x14ac:dyDescent="0.25">
      <c r="A568" s="18"/>
      <c r="D568" s="144"/>
      <c r="G568" s="56"/>
      <c r="H568" s="152"/>
      <c r="K568" s="56"/>
      <c r="L568" s="56"/>
      <c r="M568" s="56"/>
      <c r="N568" s="56"/>
      <c r="O568" s="56"/>
      <c r="P568" s="56"/>
      <c r="Q568" s="56"/>
    </row>
    <row r="569" spans="1:17" ht="15.75" customHeight="1" x14ac:dyDescent="0.25">
      <c r="A569" s="18"/>
      <c r="D569" s="144"/>
      <c r="G569" s="56"/>
      <c r="H569" s="152"/>
      <c r="K569" s="56"/>
      <c r="L569" s="56"/>
      <c r="M569" s="56"/>
      <c r="N569" s="56"/>
      <c r="O569" s="56"/>
      <c r="P569" s="56"/>
      <c r="Q569" s="56"/>
    </row>
    <row r="570" spans="1:17" ht="15.75" customHeight="1" x14ac:dyDescent="0.25">
      <c r="A570" s="18"/>
      <c r="D570" s="144"/>
      <c r="G570" s="56"/>
      <c r="H570" s="152"/>
      <c r="K570" s="56"/>
      <c r="L570" s="56"/>
      <c r="M570" s="56"/>
      <c r="N570" s="56"/>
      <c r="O570" s="56"/>
      <c r="P570" s="56"/>
      <c r="Q570" s="56"/>
    </row>
    <row r="571" spans="1:17" ht="15.75" customHeight="1" x14ac:dyDescent="0.25">
      <c r="A571" s="18"/>
      <c r="D571" s="144"/>
      <c r="G571" s="56"/>
      <c r="H571" s="152"/>
      <c r="K571" s="56"/>
      <c r="L571" s="56"/>
      <c r="M571" s="56"/>
      <c r="N571" s="56"/>
      <c r="O571" s="56"/>
      <c r="P571" s="56"/>
      <c r="Q571" s="56"/>
    </row>
    <row r="572" spans="1:17" ht="15.75" customHeight="1" x14ac:dyDescent="0.25">
      <c r="A572" s="18"/>
      <c r="D572" s="144"/>
      <c r="G572" s="56"/>
      <c r="H572" s="152"/>
      <c r="K572" s="56"/>
      <c r="L572" s="56"/>
      <c r="M572" s="56"/>
      <c r="N572" s="56"/>
      <c r="O572" s="56"/>
      <c r="P572" s="56"/>
      <c r="Q572" s="56"/>
    </row>
    <row r="573" spans="1:17" ht="15.75" customHeight="1" x14ac:dyDescent="0.25">
      <c r="A573" s="18"/>
      <c r="D573" s="144"/>
      <c r="G573" s="56"/>
      <c r="H573" s="152"/>
      <c r="K573" s="56"/>
      <c r="L573" s="56"/>
      <c r="M573" s="56"/>
      <c r="N573" s="56"/>
      <c r="O573" s="56"/>
      <c r="P573" s="56"/>
      <c r="Q573" s="56"/>
    </row>
    <row r="574" spans="1:17" ht="15.75" customHeight="1" x14ac:dyDescent="0.25">
      <c r="A574" s="18"/>
      <c r="D574" s="144"/>
      <c r="G574" s="56"/>
      <c r="H574" s="152"/>
      <c r="K574" s="56"/>
      <c r="L574" s="56"/>
      <c r="M574" s="56"/>
      <c r="N574" s="56"/>
      <c r="O574" s="56"/>
      <c r="P574" s="56"/>
      <c r="Q574" s="56"/>
    </row>
    <row r="575" spans="1:17" ht="15.75" customHeight="1" x14ac:dyDescent="0.25">
      <c r="A575" s="18"/>
      <c r="D575" s="144"/>
      <c r="G575" s="56"/>
      <c r="H575" s="152"/>
      <c r="K575" s="56"/>
      <c r="L575" s="56"/>
      <c r="M575" s="56"/>
      <c r="N575" s="56"/>
      <c r="O575" s="56"/>
      <c r="P575" s="56"/>
      <c r="Q575" s="56"/>
    </row>
    <row r="576" spans="1:17" ht="15.75" customHeight="1" x14ac:dyDescent="0.25">
      <c r="A576" s="18"/>
      <c r="D576" s="144"/>
      <c r="G576" s="56"/>
      <c r="H576" s="152"/>
      <c r="K576" s="56"/>
      <c r="L576" s="56"/>
      <c r="M576" s="56"/>
      <c r="N576" s="56"/>
      <c r="O576" s="56"/>
      <c r="P576" s="56"/>
      <c r="Q576" s="56"/>
    </row>
    <row r="577" spans="1:17" ht="15.75" customHeight="1" x14ac:dyDescent="0.25">
      <c r="A577" s="18"/>
      <c r="D577" s="144"/>
      <c r="G577" s="56"/>
      <c r="H577" s="152"/>
      <c r="K577" s="56"/>
      <c r="L577" s="56"/>
      <c r="M577" s="56"/>
      <c r="N577" s="56"/>
      <c r="O577" s="56"/>
      <c r="P577" s="56"/>
      <c r="Q577" s="56"/>
    </row>
    <row r="578" spans="1:17" ht="15.75" customHeight="1" x14ac:dyDescent="0.25">
      <c r="A578" s="18"/>
      <c r="D578" s="144"/>
      <c r="G578" s="56"/>
      <c r="H578" s="152"/>
      <c r="K578" s="56"/>
      <c r="L578" s="56"/>
      <c r="M578" s="56"/>
      <c r="N578" s="56"/>
      <c r="O578" s="56"/>
      <c r="P578" s="56"/>
      <c r="Q578" s="56"/>
    </row>
    <row r="579" spans="1:17" ht="15.75" customHeight="1" x14ac:dyDescent="0.25">
      <c r="A579" s="18"/>
      <c r="D579" s="144"/>
      <c r="G579" s="56"/>
      <c r="H579" s="152"/>
      <c r="K579" s="56"/>
      <c r="L579" s="56"/>
      <c r="M579" s="56"/>
      <c r="N579" s="56"/>
      <c r="O579" s="56"/>
      <c r="P579" s="56"/>
      <c r="Q579" s="56"/>
    </row>
    <row r="580" spans="1:17" ht="15.75" customHeight="1" x14ac:dyDescent="0.25">
      <c r="A580" s="18"/>
      <c r="D580" s="144"/>
      <c r="G580" s="56"/>
      <c r="H580" s="152"/>
      <c r="K580" s="56"/>
      <c r="L580" s="56"/>
      <c r="M580" s="56"/>
      <c r="N580" s="56"/>
      <c r="O580" s="56"/>
      <c r="P580" s="56"/>
      <c r="Q580" s="56"/>
    </row>
    <row r="581" spans="1:17" ht="15.75" customHeight="1" x14ac:dyDescent="0.25">
      <c r="A581" s="18"/>
      <c r="D581" s="144"/>
      <c r="G581" s="56"/>
      <c r="H581" s="152"/>
      <c r="K581" s="56"/>
      <c r="L581" s="56"/>
      <c r="M581" s="56"/>
      <c r="N581" s="56"/>
      <c r="O581" s="56"/>
      <c r="P581" s="56"/>
      <c r="Q581" s="56"/>
    </row>
    <row r="582" spans="1:17" ht="15.75" customHeight="1" x14ac:dyDescent="0.25">
      <c r="A582" s="18"/>
      <c r="D582" s="144"/>
      <c r="G582" s="56"/>
      <c r="H582" s="152"/>
      <c r="K582" s="56"/>
      <c r="L582" s="56"/>
      <c r="M582" s="56"/>
      <c r="N582" s="56"/>
      <c r="O582" s="56"/>
      <c r="P582" s="56"/>
      <c r="Q582" s="56"/>
    </row>
    <row r="583" spans="1:17" ht="15.75" customHeight="1" x14ac:dyDescent="0.25">
      <c r="A583" s="18"/>
      <c r="D583" s="144"/>
      <c r="G583" s="56"/>
      <c r="H583" s="152"/>
      <c r="K583" s="56"/>
      <c r="L583" s="56"/>
      <c r="M583" s="56"/>
      <c r="N583" s="56"/>
      <c r="O583" s="56"/>
      <c r="P583" s="56"/>
      <c r="Q583" s="56"/>
    </row>
    <row r="584" spans="1:17" ht="15.75" customHeight="1" x14ac:dyDescent="0.25">
      <c r="A584" s="18"/>
      <c r="D584" s="144"/>
      <c r="G584" s="56"/>
      <c r="H584" s="152"/>
      <c r="K584" s="56"/>
      <c r="L584" s="56"/>
      <c r="M584" s="56"/>
      <c r="N584" s="56"/>
      <c r="O584" s="56"/>
      <c r="P584" s="56"/>
      <c r="Q584" s="56"/>
    </row>
    <row r="585" spans="1:17" ht="15.75" customHeight="1" x14ac:dyDescent="0.25">
      <c r="A585" s="18"/>
      <c r="D585" s="144"/>
      <c r="G585" s="56"/>
      <c r="H585" s="152"/>
      <c r="K585" s="56"/>
      <c r="L585" s="56"/>
      <c r="M585" s="56"/>
      <c r="N585" s="56"/>
      <c r="O585" s="56"/>
      <c r="P585" s="56"/>
      <c r="Q585" s="56"/>
    </row>
    <row r="586" spans="1:17" ht="15.75" customHeight="1" x14ac:dyDescent="0.25">
      <c r="A586" s="18"/>
      <c r="D586" s="144"/>
      <c r="G586" s="56"/>
      <c r="H586" s="152"/>
      <c r="K586" s="56"/>
      <c r="L586" s="56"/>
      <c r="M586" s="56"/>
      <c r="N586" s="56"/>
      <c r="O586" s="56"/>
      <c r="P586" s="56"/>
      <c r="Q586" s="56"/>
    </row>
    <row r="587" spans="1:17" ht="15.75" customHeight="1" x14ac:dyDescent="0.25">
      <c r="A587" s="18"/>
      <c r="D587" s="144"/>
      <c r="G587" s="56"/>
      <c r="H587" s="152"/>
      <c r="K587" s="56"/>
      <c r="L587" s="56"/>
      <c r="M587" s="56"/>
      <c r="N587" s="56"/>
      <c r="O587" s="56"/>
      <c r="P587" s="56"/>
      <c r="Q587" s="56"/>
    </row>
    <row r="588" spans="1:17" ht="15.75" customHeight="1" x14ac:dyDescent="0.25">
      <c r="A588" s="18"/>
      <c r="D588" s="144"/>
      <c r="G588" s="56"/>
      <c r="H588" s="152"/>
      <c r="K588" s="56"/>
      <c r="L588" s="56"/>
      <c r="M588" s="56"/>
      <c r="N588" s="56"/>
      <c r="O588" s="56"/>
      <c r="P588" s="56"/>
      <c r="Q588" s="56"/>
    </row>
    <row r="589" spans="1:17" ht="15.75" customHeight="1" x14ac:dyDescent="0.25">
      <c r="A589" s="18"/>
      <c r="D589" s="144"/>
      <c r="G589" s="56"/>
      <c r="H589" s="152"/>
      <c r="K589" s="56"/>
      <c r="L589" s="56"/>
      <c r="M589" s="56"/>
      <c r="N589" s="56"/>
      <c r="O589" s="56"/>
      <c r="P589" s="56"/>
      <c r="Q589" s="56"/>
    </row>
    <row r="590" spans="1:17" ht="15.75" customHeight="1" x14ac:dyDescent="0.25">
      <c r="A590" s="18"/>
      <c r="D590" s="144"/>
      <c r="G590" s="56"/>
      <c r="H590" s="152"/>
      <c r="K590" s="56"/>
      <c r="L590" s="56"/>
      <c r="M590" s="56"/>
      <c r="N590" s="56"/>
      <c r="O590" s="56"/>
      <c r="P590" s="56"/>
      <c r="Q590" s="56"/>
    </row>
    <row r="591" spans="1:17" ht="15.75" customHeight="1" x14ac:dyDescent="0.25">
      <c r="A591" s="18"/>
      <c r="D591" s="144"/>
      <c r="G591" s="56"/>
      <c r="H591" s="152"/>
      <c r="K591" s="56"/>
      <c r="L591" s="56"/>
      <c r="M591" s="56"/>
      <c r="N591" s="56"/>
      <c r="O591" s="56"/>
      <c r="P591" s="56"/>
      <c r="Q591" s="56"/>
    </row>
    <row r="592" spans="1:17" ht="15.75" customHeight="1" x14ac:dyDescent="0.25">
      <c r="A592" s="18"/>
      <c r="D592" s="144"/>
      <c r="G592" s="56"/>
      <c r="H592" s="152"/>
      <c r="K592" s="56"/>
      <c r="L592" s="56"/>
      <c r="M592" s="56"/>
      <c r="N592" s="56"/>
      <c r="O592" s="56"/>
      <c r="P592" s="56"/>
      <c r="Q592" s="56"/>
    </row>
    <row r="593" spans="1:17" ht="15.75" customHeight="1" x14ac:dyDescent="0.25">
      <c r="A593" s="18"/>
      <c r="D593" s="144"/>
      <c r="G593" s="56"/>
      <c r="H593" s="152"/>
      <c r="K593" s="56"/>
      <c r="L593" s="56"/>
      <c r="M593" s="56"/>
      <c r="N593" s="56"/>
      <c r="O593" s="56"/>
      <c r="P593" s="56"/>
      <c r="Q593" s="56"/>
    </row>
    <row r="594" spans="1:17" ht="15.75" customHeight="1" x14ac:dyDescent="0.25">
      <c r="A594" s="18"/>
      <c r="D594" s="144"/>
      <c r="G594" s="56"/>
      <c r="H594" s="152"/>
      <c r="K594" s="56"/>
      <c r="L594" s="56"/>
      <c r="M594" s="56"/>
      <c r="N594" s="56"/>
      <c r="O594" s="56"/>
      <c r="P594" s="56"/>
      <c r="Q594" s="56"/>
    </row>
    <row r="595" spans="1:17" ht="15.75" customHeight="1" x14ac:dyDescent="0.25">
      <c r="A595" s="18"/>
      <c r="D595" s="144"/>
      <c r="G595" s="56"/>
      <c r="H595" s="152"/>
      <c r="K595" s="56"/>
      <c r="L595" s="56"/>
      <c r="M595" s="56"/>
      <c r="N595" s="56"/>
      <c r="O595" s="56"/>
      <c r="P595" s="56"/>
      <c r="Q595" s="56"/>
    </row>
    <row r="596" spans="1:17" ht="15.75" customHeight="1" x14ac:dyDescent="0.25">
      <c r="A596" s="18"/>
      <c r="D596" s="144"/>
      <c r="G596" s="56"/>
      <c r="H596" s="152"/>
      <c r="K596" s="56"/>
      <c r="L596" s="56"/>
      <c r="M596" s="56"/>
      <c r="N596" s="56"/>
      <c r="O596" s="56"/>
      <c r="P596" s="56"/>
      <c r="Q596" s="56"/>
    </row>
    <row r="597" spans="1:17" ht="15.75" customHeight="1" x14ac:dyDescent="0.25">
      <c r="A597" s="18"/>
      <c r="D597" s="144"/>
      <c r="G597" s="56"/>
      <c r="H597" s="152"/>
      <c r="K597" s="56"/>
      <c r="L597" s="56"/>
      <c r="M597" s="56"/>
      <c r="N597" s="56"/>
      <c r="O597" s="56"/>
      <c r="P597" s="56"/>
      <c r="Q597" s="56"/>
    </row>
    <row r="598" spans="1:17" ht="15.75" customHeight="1" x14ac:dyDescent="0.25">
      <c r="A598" s="18"/>
      <c r="D598" s="144"/>
      <c r="G598" s="56"/>
      <c r="H598" s="152"/>
      <c r="K598" s="56"/>
      <c r="L598" s="56"/>
      <c r="M598" s="56"/>
      <c r="N598" s="56"/>
      <c r="O598" s="56"/>
      <c r="P598" s="56"/>
      <c r="Q598" s="56"/>
    </row>
    <row r="599" spans="1:17" ht="15.75" customHeight="1" x14ac:dyDescent="0.25">
      <c r="A599" s="18"/>
      <c r="D599" s="144"/>
      <c r="G599" s="56"/>
      <c r="H599" s="152"/>
      <c r="K599" s="56"/>
      <c r="L599" s="56"/>
      <c r="M599" s="56"/>
      <c r="N599" s="56"/>
      <c r="O599" s="56"/>
      <c r="P599" s="56"/>
      <c r="Q599" s="56"/>
    </row>
    <row r="600" spans="1:17" ht="15.75" customHeight="1" x14ac:dyDescent="0.25">
      <c r="A600" s="18"/>
      <c r="D600" s="144"/>
      <c r="G600" s="56"/>
      <c r="H600" s="152"/>
      <c r="K600" s="56"/>
      <c r="L600" s="56"/>
      <c r="M600" s="56"/>
      <c r="N600" s="56"/>
      <c r="O600" s="56"/>
      <c r="P600" s="56"/>
      <c r="Q600" s="56"/>
    </row>
    <row r="601" spans="1:17" ht="15.75" customHeight="1" x14ac:dyDescent="0.25">
      <c r="A601" s="18"/>
      <c r="D601" s="144"/>
      <c r="G601" s="56"/>
      <c r="H601" s="152"/>
      <c r="K601" s="56"/>
      <c r="L601" s="56"/>
      <c r="M601" s="56"/>
      <c r="N601" s="56"/>
      <c r="O601" s="56"/>
      <c r="P601" s="56"/>
      <c r="Q601" s="56"/>
    </row>
    <row r="602" spans="1:17" ht="15.75" customHeight="1" x14ac:dyDescent="0.25">
      <c r="A602" s="18"/>
      <c r="D602" s="144"/>
      <c r="G602" s="56"/>
      <c r="H602" s="152"/>
      <c r="K602" s="56"/>
      <c r="L602" s="56"/>
      <c r="M602" s="56"/>
      <c r="N602" s="56"/>
      <c r="O602" s="56"/>
      <c r="P602" s="56"/>
      <c r="Q602" s="56"/>
    </row>
    <row r="603" spans="1:17" ht="15.75" customHeight="1" x14ac:dyDescent="0.25">
      <c r="A603" s="18"/>
      <c r="D603" s="144"/>
      <c r="G603" s="56"/>
      <c r="H603" s="152"/>
      <c r="K603" s="56"/>
      <c r="L603" s="56"/>
      <c r="M603" s="56"/>
      <c r="N603" s="56"/>
      <c r="O603" s="56"/>
      <c r="P603" s="56"/>
      <c r="Q603" s="56"/>
    </row>
    <row r="604" spans="1:17" ht="15.75" customHeight="1" x14ac:dyDescent="0.25">
      <c r="A604" s="18"/>
      <c r="D604" s="144"/>
      <c r="G604" s="56"/>
      <c r="H604" s="152"/>
      <c r="K604" s="56"/>
      <c r="L604" s="56"/>
      <c r="M604" s="56"/>
      <c r="N604" s="56"/>
      <c r="O604" s="56"/>
      <c r="P604" s="56"/>
      <c r="Q604" s="56"/>
    </row>
    <row r="605" spans="1:17" ht="15.75" customHeight="1" x14ac:dyDescent="0.25">
      <c r="A605" s="18"/>
      <c r="D605" s="144"/>
      <c r="G605" s="56"/>
      <c r="H605" s="152"/>
      <c r="K605" s="56"/>
      <c r="L605" s="56"/>
      <c r="M605" s="56"/>
      <c r="N605" s="56"/>
      <c r="O605" s="56"/>
      <c r="P605" s="56"/>
      <c r="Q605" s="56"/>
    </row>
    <row r="606" spans="1:17" ht="15.75" customHeight="1" x14ac:dyDescent="0.25">
      <c r="A606" s="18"/>
      <c r="D606" s="144"/>
      <c r="G606" s="56"/>
      <c r="H606" s="152"/>
      <c r="K606" s="56"/>
      <c r="L606" s="56"/>
      <c r="M606" s="56"/>
      <c r="N606" s="56"/>
      <c r="O606" s="56"/>
      <c r="P606" s="56"/>
      <c r="Q606" s="56"/>
    </row>
    <row r="607" spans="1:17" ht="15.75" customHeight="1" x14ac:dyDescent="0.25">
      <c r="A607" s="18"/>
      <c r="D607" s="144"/>
      <c r="G607" s="56"/>
      <c r="H607" s="152"/>
      <c r="K607" s="56"/>
      <c r="L607" s="56"/>
      <c r="M607" s="56"/>
      <c r="N607" s="56"/>
      <c r="O607" s="56"/>
      <c r="P607" s="56"/>
      <c r="Q607" s="56"/>
    </row>
    <row r="608" spans="1:17" ht="15.75" customHeight="1" x14ac:dyDescent="0.25">
      <c r="A608" s="18"/>
      <c r="D608" s="144"/>
      <c r="G608" s="56"/>
      <c r="H608" s="152"/>
      <c r="K608" s="56"/>
      <c r="L608" s="56"/>
      <c r="M608" s="56"/>
      <c r="N608" s="56"/>
      <c r="O608" s="56"/>
      <c r="P608" s="56"/>
      <c r="Q608" s="56"/>
    </row>
    <row r="609" spans="1:17" ht="15.75" customHeight="1" x14ac:dyDescent="0.25">
      <c r="A609" s="18"/>
      <c r="D609" s="144"/>
      <c r="G609" s="56"/>
      <c r="H609" s="152"/>
      <c r="K609" s="56"/>
      <c r="L609" s="56"/>
      <c r="M609" s="56"/>
      <c r="N609" s="56"/>
      <c r="O609" s="56"/>
      <c r="P609" s="56"/>
      <c r="Q609" s="56"/>
    </row>
    <row r="610" spans="1:17" ht="15.75" customHeight="1" x14ac:dyDescent="0.25">
      <c r="A610" s="18"/>
      <c r="D610" s="144"/>
      <c r="G610" s="56"/>
      <c r="H610" s="152"/>
      <c r="K610" s="56"/>
      <c r="L610" s="56"/>
      <c r="M610" s="56"/>
      <c r="N610" s="56"/>
      <c r="O610" s="56"/>
      <c r="P610" s="56"/>
      <c r="Q610" s="56"/>
    </row>
    <row r="611" spans="1:17" ht="15.75" customHeight="1" x14ac:dyDescent="0.25">
      <c r="A611" s="18"/>
      <c r="D611" s="144"/>
      <c r="G611" s="56"/>
      <c r="H611" s="152"/>
      <c r="K611" s="56"/>
      <c r="L611" s="56"/>
      <c r="M611" s="56"/>
      <c r="N611" s="56"/>
      <c r="O611" s="56"/>
      <c r="P611" s="56"/>
      <c r="Q611" s="56"/>
    </row>
    <row r="612" spans="1:17" ht="15.75" customHeight="1" x14ac:dyDescent="0.25">
      <c r="A612" s="18"/>
      <c r="D612" s="144"/>
      <c r="G612" s="56"/>
      <c r="H612" s="152"/>
      <c r="K612" s="56"/>
      <c r="L612" s="56"/>
      <c r="M612" s="56"/>
      <c r="N612" s="56"/>
      <c r="O612" s="56"/>
      <c r="P612" s="56"/>
      <c r="Q612" s="56"/>
    </row>
    <row r="613" spans="1:17" ht="15.75" customHeight="1" x14ac:dyDescent="0.25">
      <c r="A613" s="18"/>
      <c r="D613" s="144"/>
      <c r="G613" s="56"/>
      <c r="H613" s="152"/>
      <c r="K613" s="56"/>
      <c r="L613" s="56"/>
      <c r="M613" s="56"/>
      <c r="N613" s="56"/>
      <c r="O613" s="56"/>
      <c r="P613" s="56"/>
      <c r="Q613" s="56"/>
    </row>
    <row r="614" spans="1:17" ht="15.75" customHeight="1" x14ac:dyDescent="0.25">
      <c r="A614" s="18"/>
      <c r="D614" s="144"/>
      <c r="G614" s="56"/>
      <c r="H614" s="152"/>
      <c r="K614" s="56"/>
      <c r="L614" s="56"/>
      <c r="M614" s="56"/>
      <c r="N614" s="56"/>
      <c r="O614" s="56"/>
      <c r="P614" s="56"/>
      <c r="Q614" s="56"/>
    </row>
    <row r="615" spans="1:17" ht="15.75" customHeight="1" x14ac:dyDescent="0.25">
      <c r="A615" s="18"/>
      <c r="D615" s="144"/>
      <c r="G615" s="56"/>
      <c r="H615" s="152"/>
      <c r="K615" s="56"/>
      <c r="L615" s="56"/>
      <c r="M615" s="56"/>
      <c r="N615" s="56"/>
      <c r="O615" s="56"/>
      <c r="P615" s="56"/>
      <c r="Q615" s="56"/>
    </row>
    <row r="616" spans="1:17" ht="15.75" customHeight="1" x14ac:dyDescent="0.25">
      <c r="A616" s="18"/>
      <c r="D616" s="144"/>
      <c r="G616" s="56"/>
      <c r="H616" s="152"/>
      <c r="K616" s="56"/>
      <c r="L616" s="56"/>
      <c r="M616" s="56"/>
      <c r="N616" s="56"/>
      <c r="O616" s="56"/>
      <c r="P616" s="56"/>
      <c r="Q616" s="56"/>
    </row>
    <row r="617" spans="1:17" ht="15.75" customHeight="1" x14ac:dyDescent="0.25">
      <c r="A617" s="18"/>
      <c r="D617" s="144"/>
      <c r="G617" s="56"/>
      <c r="H617" s="152"/>
      <c r="K617" s="56"/>
      <c r="L617" s="56"/>
      <c r="M617" s="56"/>
      <c r="N617" s="56"/>
      <c r="O617" s="56"/>
      <c r="P617" s="56"/>
      <c r="Q617" s="56"/>
    </row>
    <row r="618" spans="1:17" ht="15.75" customHeight="1" x14ac:dyDescent="0.25">
      <c r="A618" s="18"/>
      <c r="D618" s="144"/>
      <c r="G618" s="56"/>
      <c r="H618" s="152"/>
      <c r="K618" s="56"/>
      <c r="L618" s="56"/>
      <c r="M618" s="56"/>
      <c r="N618" s="56"/>
      <c r="O618" s="56"/>
      <c r="P618" s="56"/>
      <c r="Q618" s="56"/>
    </row>
    <row r="619" spans="1:17" ht="15.75" customHeight="1" x14ac:dyDescent="0.25">
      <c r="A619" s="18"/>
      <c r="D619" s="144"/>
      <c r="G619" s="56"/>
      <c r="H619" s="152"/>
      <c r="K619" s="56"/>
      <c r="L619" s="56"/>
      <c r="M619" s="56"/>
      <c r="N619" s="56"/>
      <c r="O619" s="56"/>
      <c r="P619" s="56"/>
      <c r="Q619" s="56"/>
    </row>
    <row r="620" spans="1:17" ht="15.75" customHeight="1" x14ac:dyDescent="0.25">
      <c r="A620" s="18"/>
      <c r="D620" s="144"/>
      <c r="G620" s="56"/>
      <c r="H620" s="152"/>
      <c r="K620" s="56"/>
      <c r="L620" s="56"/>
      <c r="M620" s="56"/>
      <c r="N620" s="56"/>
      <c r="O620" s="56"/>
      <c r="P620" s="56"/>
      <c r="Q620" s="56"/>
    </row>
    <row r="621" spans="1:17" ht="15.75" customHeight="1" x14ac:dyDescent="0.25">
      <c r="A621" s="18"/>
      <c r="D621" s="144"/>
      <c r="G621" s="56"/>
      <c r="H621" s="152"/>
      <c r="K621" s="56"/>
      <c r="L621" s="56"/>
      <c r="M621" s="56"/>
      <c r="N621" s="56"/>
      <c r="O621" s="56"/>
      <c r="P621" s="56"/>
      <c r="Q621" s="56"/>
    </row>
    <row r="622" spans="1:17" ht="15.75" customHeight="1" x14ac:dyDescent="0.25">
      <c r="A622" s="18"/>
      <c r="D622" s="144"/>
      <c r="G622" s="56"/>
      <c r="H622" s="152"/>
      <c r="K622" s="56"/>
      <c r="L622" s="56"/>
      <c r="M622" s="56"/>
      <c r="N622" s="56"/>
      <c r="O622" s="56"/>
      <c r="P622" s="56"/>
      <c r="Q622" s="56"/>
    </row>
    <row r="623" spans="1:17" ht="15.75" customHeight="1" x14ac:dyDescent="0.25">
      <c r="A623" s="18"/>
      <c r="D623" s="144"/>
      <c r="G623" s="56"/>
      <c r="H623" s="152"/>
      <c r="K623" s="56"/>
      <c r="L623" s="56"/>
      <c r="M623" s="56"/>
      <c r="N623" s="56"/>
      <c r="O623" s="56"/>
      <c r="P623" s="56"/>
      <c r="Q623" s="56"/>
    </row>
    <row r="624" spans="1:17" ht="15.75" customHeight="1" x14ac:dyDescent="0.25">
      <c r="A624" s="18"/>
      <c r="D624" s="144"/>
      <c r="G624" s="56"/>
      <c r="H624" s="152"/>
      <c r="K624" s="56"/>
      <c r="L624" s="56"/>
      <c r="M624" s="56"/>
      <c r="N624" s="56"/>
      <c r="O624" s="56"/>
      <c r="P624" s="56"/>
      <c r="Q624" s="56"/>
    </row>
    <row r="625" spans="1:17" ht="15.75" customHeight="1" x14ac:dyDescent="0.25">
      <c r="A625" s="18"/>
      <c r="D625" s="144"/>
      <c r="G625" s="56"/>
      <c r="H625" s="152"/>
      <c r="K625" s="56"/>
      <c r="L625" s="56"/>
      <c r="M625" s="56"/>
      <c r="N625" s="56"/>
      <c r="O625" s="56"/>
      <c r="P625" s="56"/>
      <c r="Q625" s="56"/>
    </row>
    <row r="626" spans="1:17" ht="15.75" customHeight="1" x14ac:dyDescent="0.25">
      <c r="A626" s="18"/>
      <c r="D626" s="144"/>
      <c r="G626" s="56"/>
      <c r="H626" s="152"/>
      <c r="K626" s="56"/>
      <c r="L626" s="56"/>
      <c r="M626" s="56"/>
      <c r="N626" s="56"/>
      <c r="O626" s="56"/>
      <c r="P626" s="56"/>
      <c r="Q626" s="56"/>
    </row>
    <row r="627" spans="1:17" ht="15.75" customHeight="1" x14ac:dyDescent="0.25">
      <c r="A627" s="18"/>
      <c r="D627" s="144"/>
      <c r="G627" s="56"/>
      <c r="H627" s="152"/>
      <c r="K627" s="56"/>
      <c r="L627" s="56"/>
      <c r="M627" s="56"/>
      <c r="N627" s="56"/>
      <c r="O627" s="56"/>
      <c r="P627" s="56"/>
      <c r="Q627" s="56"/>
    </row>
    <row r="628" spans="1:17" ht="15.75" customHeight="1" x14ac:dyDescent="0.25">
      <c r="A628" s="18"/>
      <c r="D628" s="144"/>
      <c r="G628" s="56"/>
      <c r="H628" s="152"/>
      <c r="K628" s="56"/>
      <c r="L628" s="56"/>
      <c r="M628" s="56"/>
      <c r="N628" s="56"/>
      <c r="O628" s="56"/>
      <c r="P628" s="56"/>
      <c r="Q628" s="56"/>
    </row>
    <row r="629" spans="1:17" ht="15.75" customHeight="1" x14ac:dyDescent="0.25">
      <c r="A629" s="18"/>
      <c r="D629" s="144"/>
      <c r="G629" s="56"/>
      <c r="H629" s="152"/>
      <c r="K629" s="56"/>
      <c r="L629" s="56"/>
      <c r="M629" s="56"/>
      <c r="N629" s="56"/>
      <c r="O629" s="56"/>
      <c r="P629" s="56"/>
      <c r="Q629" s="56"/>
    </row>
    <row r="630" spans="1:17" ht="15.75" customHeight="1" x14ac:dyDescent="0.25">
      <c r="A630" s="18"/>
      <c r="D630" s="144"/>
      <c r="G630" s="56"/>
      <c r="H630" s="152"/>
      <c r="K630" s="56"/>
      <c r="L630" s="56"/>
      <c r="M630" s="56"/>
      <c r="N630" s="56"/>
      <c r="O630" s="56"/>
      <c r="P630" s="56"/>
      <c r="Q630" s="56"/>
    </row>
    <row r="631" spans="1:17" ht="15.75" customHeight="1" x14ac:dyDescent="0.25">
      <c r="A631" s="18"/>
      <c r="D631" s="144"/>
      <c r="G631" s="56"/>
      <c r="H631" s="152"/>
      <c r="K631" s="56"/>
      <c r="L631" s="56"/>
      <c r="M631" s="56"/>
      <c r="N631" s="56"/>
      <c r="O631" s="56"/>
      <c r="P631" s="56"/>
      <c r="Q631" s="56"/>
    </row>
    <row r="632" spans="1:17" ht="15.75" customHeight="1" x14ac:dyDescent="0.25">
      <c r="A632" s="18"/>
      <c r="D632" s="144"/>
      <c r="G632" s="56"/>
      <c r="H632" s="152"/>
      <c r="K632" s="56"/>
      <c r="L632" s="56"/>
      <c r="M632" s="56"/>
      <c r="N632" s="56"/>
      <c r="O632" s="56"/>
      <c r="P632" s="56"/>
      <c r="Q632" s="56"/>
    </row>
    <row r="633" spans="1:17" ht="15.75" customHeight="1" x14ac:dyDescent="0.25">
      <c r="A633" s="18"/>
      <c r="D633" s="144"/>
      <c r="G633" s="56"/>
      <c r="H633" s="152"/>
      <c r="K633" s="56"/>
      <c r="L633" s="56"/>
      <c r="M633" s="56"/>
      <c r="N633" s="56"/>
      <c r="O633" s="56"/>
      <c r="P633" s="56"/>
      <c r="Q633" s="56"/>
    </row>
    <row r="634" spans="1:17" ht="15.75" customHeight="1" x14ac:dyDescent="0.25">
      <c r="A634" s="18"/>
      <c r="D634" s="144"/>
      <c r="G634" s="56"/>
      <c r="H634" s="152"/>
      <c r="K634" s="56"/>
      <c r="L634" s="56"/>
      <c r="M634" s="56"/>
      <c r="N634" s="56"/>
      <c r="O634" s="56"/>
      <c r="P634" s="56"/>
      <c r="Q634" s="56"/>
    </row>
    <row r="635" spans="1:17" ht="15.75" customHeight="1" x14ac:dyDescent="0.25">
      <c r="A635" s="18"/>
      <c r="D635" s="144"/>
      <c r="G635" s="56"/>
      <c r="H635" s="152"/>
      <c r="K635" s="56"/>
      <c r="L635" s="56"/>
      <c r="M635" s="56"/>
      <c r="N635" s="56"/>
      <c r="O635" s="56"/>
      <c r="P635" s="56"/>
      <c r="Q635" s="56"/>
    </row>
    <row r="636" spans="1:17" ht="15.75" customHeight="1" x14ac:dyDescent="0.25">
      <c r="A636" s="18"/>
      <c r="D636" s="144"/>
      <c r="G636" s="56"/>
      <c r="H636" s="152"/>
      <c r="K636" s="56"/>
      <c r="L636" s="56"/>
      <c r="M636" s="56"/>
      <c r="N636" s="56"/>
      <c r="O636" s="56"/>
      <c r="P636" s="56"/>
      <c r="Q636" s="56"/>
    </row>
    <row r="637" spans="1:17" ht="15.75" customHeight="1" x14ac:dyDescent="0.25">
      <c r="A637" s="18"/>
      <c r="D637" s="144"/>
      <c r="G637" s="56"/>
      <c r="H637" s="152"/>
      <c r="K637" s="56"/>
      <c r="L637" s="56"/>
      <c r="M637" s="56"/>
      <c r="N637" s="56"/>
      <c r="O637" s="56"/>
      <c r="P637" s="56"/>
      <c r="Q637" s="56"/>
    </row>
    <row r="638" spans="1:17" ht="15.75" customHeight="1" x14ac:dyDescent="0.25">
      <c r="A638" s="18"/>
      <c r="D638" s="144"/>
      <c r="G638" s="56"/>
      <c r="H638" s="152"/>
      <c r="K638" s="56"/>
      <c r="L638" s="56"/>
      <c r="M638" s="56"/>
      <c r="N638" s="56"/>
      <c r="O638" s="56"/>
      <c r="P638" s="56"/>
      <c r="Q638" s="56"/>
    </row>
    <row r="639" spans="1:17" ht="15.75" customHeight="1" x14ac:dyDescent="0.25">
      <c r="A639" s="18"/>
      <c r="D639" s="144"/>
      <c r="G639" s="56"/>
      <c r="H639" s="152"/>
      <c r="K639" s="56"/>
      <c r="L639" s="56"/>
      <c r="M639" s="56"/>
      <c r="N639" s="56"/>
      <c r="O639" s="56"/>
      <c r="P639" s="56"/>
      <c r="Q639" s="56"/>
    </row>
    <row r="640" spans="1:17" ht="15.75" customHeight="1" x14ac:dyDescent="0.25">
      <c r="A640" s="18"/>
      <c r="D640" s="144"/>
      <c r="G640" s="56"/>
      <c r="H640" s="152"/>
      <c r="K640" s="56"/>
      <c r="L640" s="56"/>
      <c r="M640" s="56"/>
      <c r="N640" s="56"/>
      <c r="O640" s="56"/>
      <c r="P640" s="56"/>
      <c r="Q640" s="56"/>
    </row>
    <row r="641" spans="1:17" ht="15.75" customHeight="1" x14ac:dyDescent="0.25">
      <c r="A641" s="18"/>
      <c r="D641" s="144"/>
      <c r="G641" s="56"/>
      <c r="H641" s="152"/>
      <c r="K641" s="56"/>
      <c r="L641" s="56"/>
      <c r="M641" s="56"/>
      <c r="N641" s="56"/>
      <c r="O641" s="56"/>
      <c r="P641" s="56"/>
      <c r="Q641" s="56"/>
    </row>
    <row r="642" spans="1:17" ht="15.75" customHeight="1" x14ac:dyDescent="0.25">
      <c r="A642" s="18"/>
      <c r="D642" s="144"/>
      <c r="G642" s="56"/>
      <c r="H642" s="152"/>
      <c r="K642" s="56"/>
      <c r="L642" s="56"/>
      <c r="M642" s="56"/>
      <c r="N642" s="56"/>
      <c r="O642" s="56"/>
      <c r="P642" s="56"/>
      <c r="Q642" s="56"/>
    </row>
    <row r="643" spans="1:17" ht="15.75" customHeight="1" x14ac:dyDescent="0.25">
      <c r="A643" s="18"/>
      <c r="D643" s="144"/>
      <c r="G643" s="56"/>
      <c r="H643" s="152"/>
      <c r="K643" s="56"/>
      <c r="L643" s="56"/>
      <c r="M643" s="56"/>
      <c r="N643" s="56"/>
      <c r="O643" s="56"/>
      <c r="P643" s="56"/>
      <c r="Q643" s="56"/>
    </row>
    <row r="644" spans="1:17" ht="15.75" customHeight="1" x14ac:dyDescent="0.25">
      <c r="A644" s="18"/>
      <c r="D644" s="144"/>
      <c r="G644" s="56"/>
      <c r="H644" s="152"/>
      <c r="K644" s="56"/>
      <c r="L644" s="56"/>
      <c r="M644" s="56"/>
      <c r="N644" s="56"/>
      <c r="O644" s="56"/>
      <c r="P644" s="56"/>
      <c r="Q644" s="56"/>
    </row>
    <row r="645" spans="1:17" ht="15.75" customHeight="1" x14ac:dyDescent="0.25">
      <c r="A645" s="18"/>
      <c r="D645" s="144"/>
      <c r="G645" s="56"/>
      <c r="H645" s="152"/>
      <c r="K645" s="56"/>
      <c r="L645" s="56"/>
      <c r="M645" s="56"/>
      <c r="N645" s="56"/>
      <c r="O645" s="56"/>
      <c r="P645" s="56"/>
      <c r="Q645" s="56"/>
    </row>
    <row r="646" spans="1:17" ht="15.75" customHeight="1" x14ac:dyDescent="0.25">
      <c r="A646" s="18"/>
      <c r="D646" s="144"/>
      <c r="G646" s="56"/>
      <c r="H646" s="152"/>
      <c r="K646" s="56"/>
      <c r="L646" s="56"/>
      <c r="M646" s="56"/>
      <c r="N646" s="56"/>
      <c r="O646" s="56"/>
      <c r="P646" s="56"/>
      <c r="Q646" s="56"/>
    </row>
    <row r="647" spans="1:17" ht="15.75" customHeight="1" x14ac:dyDescent="0.25">
      <c r="A647" s="18"/>
      <c r="D647" s="144"/>
      <c r="G647" s="56"/>
      <c r="H647" s="152"/>
      <c r="K647" s="56"/>
      <c r="L647" s="56"/>
      <c r="M647" s="56"/>
      <c r="N647" s="56"/>
      <c r="O647" s="56"/>
      <c r="P647" s="56"/>
      <c r="Q647" s="56"/>
    </row>
    <row r="648" spans="1:17" ht="15.75" customHeight="1" x14ac:dyDescent="0.25">
      <c r="A648" s="18"/>
      <c r="D648" s="144"/>
      <c r="G648" s="56"/>
      <c r="H648" s="152"/>
      <c r="K648" s="56"/>
      <c r="L648" s="56"/>
      <c r="M648" s="56"/>
      <c r="N648" s="56"/>
      <c r="O648" s="56"/>
      <c r="P648" s="56"/>
      <c r="Q648" s="56"/>
    </row>
    <row r="649" spans="1:17" ht="15.75" customHeight="1" x14ac:dyDescent="0.25">
      <c r="A649" s="18"/>
      <c r="D649" s="144"/>
      <c r="G649" s="56"/>
      <c r="H649" s="152"/>
      <c r="K649" s="56"/>
      <c r="L649" s="56"/>
      <c r="M649" s="56"/>
      <c r="N649" s="56"/>
      <c r="O649" s="56"/>
      <c r="P649" s="56"/>
      <c r="Q649" s="56"/>
    </row>
    <row r="650" spans="1:17" ht="15.75" customHeight="1" x14ac:dyDescent="0.25">
      <c r="A650" s="18"/>
      <c r="D650" s="144"/>
      <c r="G650" s="56"/>
      <c r="H650" s="152"/>
      <c r="K650" s="56"/>
      <c r="L650" s="56"/>
      <c r="M650" s="56"/>
      <c r="N650" s="56"/>
      <c r="O650" s="56"/>
      <c r="P650" s="56"/>
      <c r="Q650" s="56"/>
    </row>
    <row r="651" spans="1:17" ht="15.75" customHeight="1" x14ac:dyDescent="0.25">
      <c r="A651" s="18"/>
      <c r="D651" s="144"/>
      <c r="G651" s="56"/>
      <c r="H651" s="152"/>
      <c r="K651" s="56"/>
      <c r="L651" s="56"/>
      <c r="M651" s="56"/>
      <c r="N651" s="56"/>
      <c r="O651" s="56"/>
      <c r="P651" s="56"/>
      <c r="Q651" s="56"/>
    </row>
    <row r="652" spans="1:17" ht="15.75" customHeight="1" x14ac:dyDescent="0.25">
      <c r="A652" s="18"/>
      <c r="D652" s="144"/>
      <c r="G652" s="56"/>
      <c r="H652" s="152"/>
      <c r="K652" s="56"/>
      <c r="L652" s="56"/>
      <c r="M652" s="56"/>
      <c r="N652" s="56"/>
      <c r="O652" s="56"/>
      <c r="P652" s="56"/>
      <c r="Q652" s="56"/>
    </row>
    <row r="653" spans="1:17" ht="15.75" customHeight="1" x14ac:dyDescent="0.25">
      <c r="A653" s="18"/>
      <c r="D653" s="144"/>
      <c r="G653" s="56"/>
      <c r="H653" s="152"/>
      <c r="K653" s="56"/>
      <c r="L653" s="56"/>
      <c r="M653" s="56"/>
      <c r="N653" s="56"/>
      <c r="O653" s="56"/>
      <c r="P653" s="56"/>
      <c r="Q653" s="56"/>
    </row>
    <row r="654" spans="1:17" ht="15.75" customHeight="1" x14ac:dyDescent="0.25">
      <c r="A654" s="18"/>
      <c r="D654" s="144"/>
      <c r="G654" s="56"/>
      <c r="H654" s="152"/>
      <c r="K654" s="56"/>
      <c r="L654" s="56"/>
      <c r="M654" s="56"/>
      <c r="N654" s="56"/>
      <c r="O654" s="56"/>
      <c r="P654" s="56"/>
      <c r="Q654" s="56"/>
    </row>
    <row r="655" spans="1:17" ht="15.75" customHeight="1" x14ac:dyDescent="0.25">
      <c r="A655" s="18"/>
      <c r="D655" s="144"/>
      <c r="G655" s="56"/>
      <c r="H655" s="152"/>
      <c r="K655" s="56"/>
      <c r="L655" s="56"/>
      <c r="M655" s="56"/>
      <c r="N655" s="56"/>
      <c r="O655" s="56"/>
      <c r="P655" s="56"/>
      <c r="Q655" s="56"/>
    </row>
    <row r="656" spans="1:17" ht="15.75" customHeight="1" x14ac:dyDescent="0.25">
      <c r="A656" s="18"/>
      <c r="D656" s="144"/>
      <c r="G656" s="56"/>
      <c r="H656" s="152"/>
      <c r="K656" s="56"/>
      <c r="L656" s="56"/>
      <c r="M656" s="56"/>
      <c r="N656" s="56"/>
      <c r="O656" s="56"/>
      <c r="P656" s="56"/>
      <c r="Q656" s="56"/>
    </row>
    <row r="657" spans="1:17" ht="15.75" customHeight="1" x14ac:dyDescent="0.25">
      <c r="A657" s="18"/>
      <c r="D657" s="144"/>
      <c r="G657" s="56"/>
      <c r="H657" s="152"/>
      <c r="K657" s="56"/>
      <c r="L657" s="56"/>
      <c r="M657" s="56"/>
      <c r="N657" s="56"/>
      <c r="O657" s="56"/>
      <c r="P657" s="56"/>
      <c r="Q657" s="56"/>
    </row>
    <row r="658" spans="1:17" ht="15.75" customHeight="1" x14ac:dyDescent="0.25">
      <c r="A658" s="18"/>
      <c r="D658" s="144"/>
      <c r="G658" s="56"/>
      <c r="H658" s="152"/>
      <c r="K658" s="56"/>
      <c r="L658" s="56"/>
      <c r="M658" s="56"/>
      <c r="N658" s="56"/>
      <c r="O658" s="56"/>
      <c r="P658" s="56"/>
      <c r="Q658" s="56"/>
    </row>
    <row r="659" spans="1:17" ht="15.75" customHeight="1" x14ac:dyDescent="0.25">
      <c r="A659" s="18"/>
      <c r="D659" s="144"/>
      <c r="G659" s="56"/>
      <c r="H659" s="152"/>
      <c r="K659" s="56"/>
      <c r="L659" s="56"/>
      <c r="M659" s="56"/>
      <c r="N659" s="56"/>
      <c r="O659" s="56"/>
      <c r="P659" s="56"/>
      <c r="Q659" s="56"/>
    </row>
    <row r="660" spans="1:17" ht="15.75" customHeight="1" x14ac:dyDescent="0.25">
      <c r="A660" s="18"/>
      <c r="D660" s="144"/>
      <c r="G660" s="56"/>
      <c r="H660" s="152"/>
      <c r="K660" s="56"/>
      <c r="L660" s="56"/>
      <c r="M660" s="56"/>
      <c r="N660" s="56"/>
      <c r="O660" s="56"/>
      <c r="P660" s="56"/>
      <c r="Q660" s="56"/>
    </row>
    <row r="661" spans="1:17" ht="15.75" customHeight="1" x14ac:dyDescent="0.25">
      <c r="A661" s="18"/>
      <c r="D661" s="144"/>
      <c r="G661" s="56"/>
      <c r="H661" s="152"/>
      <c r="K661" s="56"/>
      <c r="L661" s="56"/>
      <c r="M661" s="56"/>
      <c r="N661" s="56"/>
      <c r="O661" s="56"/>
      <c r="P661" s="56"/>
      <c r="Q661" s="56"/>
    </row>
    <row r="662" spans="1:17" ht="15.75" customHeight="1" x14ac:dyDescent="0.25">
      <c r="A662" s="18"/>
      <c r="D662" s="144"/>
      <c r="G662" s="56"/>
      <c r="H662" s="152"/>
      <c r="K662" s="56"/>
      <c r="L662" s="56"/>
      <c r="M662" s="56"/>
      <c r="N662" s="56"/>
      <c r="O662" s="56"/>
      <c r="P662" s="56"/>
      <c r="Q662" s="56"/>
    </row>
    <row r="663" spans="1:17" ht="15.75" customHeight="1" x14ac:dyDescent="0.25">
      <c r="A663" s="18"/>
      <c r="D663" s="144"/>
      <c r="G663" s="56"/>
      <c r="H663" s="152"/>
      <c r="K663" s="56"/>
      <c r="L663" s="56"/>
      <c r="M663" s="56"/>
      <c r="N663" s="56"/>
      <c r="O663" s="56"/>
      <c r="P663" s="56"/>
      <c r="Q663" s="56"/>
    </row>
    <row r="664" spans="1:17" ht="15.75" customHeight="1" x14ac:dyDescent="0.25">
      <c r="A664" s="18"/>
      <c r="D664" s="144"/>
      <c r="G664" s="56"/>
      <c r="H664" s="152"/>
      <c r="K664" s="56"/>
      <c r="L664" s="56"/>
      <c r="M664" s="56"/>
      <c r="N664" s="56"/>
      <c r="O664" s="56"/>
      <c r="P664" s="56"/>
      <c r="Q664" s="56"/>
    </row>
    <row r="665" spans="1:17" ht="15.75" customHeight="1" x14ac:dyDescent="0.25">
      <c r="A665" s="18"/>
      <c r="D665" s="144"/>
      <c r="G665" s="56"/>
      <c r="H665" s="152"/>
      <c r="K665" s="56"/>
      <c r="L665" s="56"/>
      <c r="M665" s="56"/>
      <c r="N665" s="56"/>
      <c r="O665" s="56"/>
      <c r="P665" s="56"/>
      <c r="Q665" s="56"/>
    </row>
    <row r="666" spans="1:17" ht="15.75" customHeight="1" x14ac:dyDescent="0.25">
      <c r="A666" s="18"/>
      <c r="D666" s="144"/>
      <c r="G666" s="56"/>
      <c r="H666" s="152"/>
      <c r="K666" s="56"/>
      <c r="L666" s="56"/>
      <c r="M666" s="56"/>
      <c r="N666" s="56"/>
      <c r="O666" s="56"/>
      <c r="P666" s="56"/>
      <c r="Q666" s="56"/>
    </row>
    <row r="667" spans="1:17" ht="15.75" customHeight="1" x14ac:dyDescent="0.25">
      <c r="A667" s="18"/>
      <c r="D667" s="144"/>
      <c r="G667" s="56"/>
      <c r="H667" s="152"/>
      <c r="K667" s="56"/>
      <c r="L667" s="56"/>
      <c r="M667" s="56"/>
      <c r="N667" s="56"/>
      <c r="O667" s="56"/>
      <c r="P667" s="56"/>
      <c r="Q667" s="56"/>
    </row>
    <row r="668" spans="1:17" ht="15.75" customHeight="1" x14ac:dyDescent="0.25">
      <c r="A668" s="18"/>
      <c r="D668" s="144"/>
      <c r="G668" s="56"/>
      <c r="H668" s="152"/>
      <c r="K668" s="56"/>
      <c r="L668" s="56"/>
      <c r="M668" s="56"/>
      <c r="N668" s="56"/>
      <c r="O668" s="56"/>
      <c r="P668" s="56"/>
      <c r="Q668" s="56"/>
    </row>
    <row r="669" spans="1:17" ht="15.75" customHeight="1" x14ac:dyDescent="0.25">
      <c r="A669" s="18"/>
      <c r="D669" s="144"/>
      <c r="G669" s="56"/>
      <c r="H669" s="152"/>
      <c r="K669" s="56"/>
      <c r="L669" s="56"/>
      <c r="M669" s="56"/>
      <c r="N669" s="56"/>
      <c r="O669" s="56"/>
      <c r="P669" s="56"/>
      <c r="Q669" s="56"/>
    </row>
    <row r="670" spans="1:17" ht="15.75" customHeight="1" x14ac:dyDescent="0.25">
      <c r="A670" s="18"/>
      <c r="D670" s="144"/>
      <c r="G670" s="56"/>
      <c r="H670" s="152"/>
      <c r="K670" s="56"/>
      <c r="L670" s="56"/>
      <c r="M670" s="56"/>
      <c r="N670" s="56"/>
      <c r="O670" s="56"/>
      <c r="P670" s="56"/>
      <c r="Q670" s="56"/>
    </row>
    <row r="671" spans="1:17" ht="15.75" customHeight="1" x14ac:dyDescent="0.25">
      <c r="A671" s="18"/>
      <c r="D671" s="144"/>
      <c r="G671" s="56"/>
      <c r="H671" s="152"/>
      <c r="K671" s="56"/>
      <c r="L671" s="56"/>
      <c r="M671" s="56"/>
      <c r="N671" s="56"/>
      <c r="O671" s="56"/>
      <c r="P671" s="56"/>
      <c r="Q671" s="56"/>
    </row>
    <row r="672" spans="1:17" ht="15.75" customHeight="1" x14ac:dyDescent="0.25">
      <c r="A672" s="18"/>
      <c r="D672" s="144"/>
      <c r="G672" s="56"/>
      <c r="H672" s="152"/>
      <c r="K672" s="56"/>
      <c r="L672" s="56"/>
      <c r="M672" s="56"/>
      <c r="N672" s="56"/>
      <c r="O672" s="56"/>
      <c r="P672" s="56"/>
      <c r="Q672" s="56"/>
    </row>
    <row r="673" spans="1:17" ht="15.75" customHeight="1" x14ac:dyDescent="0.25">
      <c r="A673" s="18"/>
      <c r="D673" s="144"/>
      <c r="G673" s="56"/>
      <c r="H673" s="152"/>
      <c r="K673" s="56"/>
      <c r="L673" s="56"/>
      <c r="M673" s="56"/>
      <c r="N673" s="56"/>
      <c r="O673" s="56"/>
      <c r="P673" s="56"/>
      <c r="Q673" s="56"/>
    </row>
    <row r="674" spans="1:17" ht="15.75" customHeight="1" x14ac:dyDescent="0.25">
      <c r="A674" s="18"/>
      <c r="D674" s="144"/>
      <c r="G674" s="56"/>
      <c r="H674" s="152"/>
      <c r="K674" s="56"/>
      <c r="L674" s="56"/>
      <c r="M674" s="56"/>
      <c r="N674" s="56"/>
      <c r="O674" s="56"/>
      <c r="P674" s="56"/>
      <c r="Q674" s="56"/>
    </row>
    <row r="675" spans="1:17" ht="15.75" customHeight="1" x14ac:dyDescent="0.25">
      <c r="A675" s="18"/>
      <c r="D675" s="144"/>
      <c r="G675" s="56"/>
      <c r="H675" s="152"/>
      <c r="K675" s="56"/>
      <c r="L675" s="56"/>
      <c r="M675" s="56"/>
      <c r="N675" s="56"/>
      <c r="O675" s="56"/>
      <c r="P675" s="56"/>
      <c r="Q675" s="56"/>
    </row>
    <row r="676" spans="1:17" ht="15.75" customHeight="1" x14ac:dyDescent="0.25">
      <c r="A676" s="18"/>
      <c r="D676" s="144"/>
      <c r="G676" s="56"/>
      <c r="H676" s="152"/>
      <c r="K676" s="56"/>
      <c r="L676" s="56"/>
      <c r="M676" s="56"/>
      <c r="N676" s="56"/>
      <c r="O676" s="56"/>
      <c r="P676" s="56"/>
      <c r="Q676" s="56"/>
    </row>
    <row r="677" spans="1:17" ht="15.75" customHeight="1" x14ac:dyDescent="0.25">
      <c r="A677" s="18"/>
      <c r="D677" s="144"/>
      <c r="G677" s="56"/>
      <c r="H677" s="152"/>
      <c r="K677" s="56"/>
      <c r="L677" s="56"/>
      <c r="M677" s="56"/>
      <c r="N677" s="56"/>
      <c r="O677" s="56"/>
      <c r="P677" s="56"/>
      <c r="Q677" s="56"/>
    </row>
    <row r="678" spans="1:17" ht="15.75" customHeight="1" x14ac:dyDescent="0.25">
      <c r="A678" s="18"/>
      <c r="D678" s="144"/>
      <c r="G678" s="56"/>
      <c r="H678" s="152"/>
      <c r="K678" s="56"/>
      <c r="L678" s="56"/>
      <c r="M678" s="56"/>
      <c r="N678" s="56"/>
      <c r="O678" s="56"/>
      <c r="P678" s="56"/>
      <c r="Q678" s="56"/>
    </row>
    <row r="679" spans="1:17" ht="15.75" customHeight="1" x14ac:dyDescent="0.25">
      <c r="A679" s="18"/>
      <c r="D679" s="144"/>
      <c r="G679" s="56"/>
      <c r="H679" s="152"/>
      <c r="K679" s="56"/>
      <c r="L679" s="56"/>
      <c r="M679" s="56"/>
      <c r="N679" s="56"/>
      <c r="O679" s="56"/>
      <c r="P679" s="56"/>
      <c r="Q679" s="56"/>
    </row>
    <row r="680" spans="1:17" ht="15.75" customHeight="1" x14ac:dyDescent="0.25">
      <c r="A680" s="18"/>
      <c r="D680" s="144"/>
      <c r="G680" s="56"/>
      <c r="H680" s="152"/>
      <c r="K680" s="56"/>
      <c r="L680" s="56"/>
      <c r="M680" s="56"/>
      <c r="N680" s="56"/>
      <c r="O680" s="56"/>
      <c r="P680" s="56"/>
      <c r="Q680" s="56"/>
    </row>
    <row r="681" spans="1:17" ht="15.75" customHeight="1" x14ac:dyDescent="0.25">
      <c r="A681" s="18"/>
      <c r="D681" s="144"/>
      <c r="G681" s="56"/>
      <c r="H681" s="152"/>
      <c r="K681" s="56"/>
      <c r="L681" s="56"/>
      <c r="M681" s="56"/>
      <c r="N681" s="56"/>
      <c r="O681" s="56"/>
      <c r="P681" s="56"/>
      <c r="Q681" s="56"/>
    </row>
    <row r="682" spans="1:17" ht="15.75" customHeight="1" x14ac:dyDescent="0.25">
      <c r="A682" s="18"/>
      <c r="D682" s="144"/>
      <c r="G682" s="56"/>
      <c r="H682" s="152"/>
      <c r="K682" s="56"/>
      <c r="L682" s="56"/>
      <c r="M682" s="56"/>
      <c r="N682" s="56"/>
      <c r="O682" s="56"/>
      <c r="P682" s="56"/>
      <c r="Q682" s="56"/>
    </row>
    <row r="683" spans="1:17" ht="15.75" customHeight="1" x14ac:dyDescent="0.25">
      <c r="A683" s="18"/>
      <c r="D683" s="144"/>
      <c r="G683" s="56"/>
      <c r="H683" s="152"/>
      <c r="K683" s="56"/>
      <c r="L683" s="56"/>
      <c r="M683" s="56"/>
      <c r="N683" s="56"/>
      <c r="O683" s="56"/>
      <c r="P683" s="56"/>
      <c r="Q683" s="56"/>
    </row>
    <row r="684" spans="1:17" ht="15.75" customHeight="1" x14ac:dyDescent="0.25">
      <c r="A684" s="18"/>
      <c r="D684" s="144"/>
      <c r="G684" s="56"/>
      <c r="H684" s="152"/>
      <c r="K684" s="56"/>
      <c r="L684" s="56"/>
      <c r="M684" s="56"/>
      <c r="N684" s="56"/>
      <c r="O684" s="56"/>
      <c r="P684" s="56"/>
      <c r="Q684" s="56"/>
    </row>
    <row r="685" spans="1:17" ht="15.75" customHeight="1" x14ac:dyDescent="0.25">
      <c r="A685" s="18"/>
      <c r="D685" s="144"/>
      <c r="G685" s="56"/>
      <c r="H685" s="152"/>
      <c r="K685" s="56"/>
      <c r="L685" s="56"/>
      <c r="M685" s="56"/>
      <c r="N685" s="56"/>
      <c r="O685" s="56"/>
      <c r="P685" s="56"/>
      <c r="Q685" s="56"/>
    </row>
    <row r="686" spans="1:17" ht="15.75" customHeight="1" x14ac:dyDescent="0.25">
      <c r="A686" s="18"/>
      <c r="D686" s="144"/>
      <c r="G686" s="56"/>
      <c r="H686" s="152"/>
      <c r="K686" s="56"/>
      <c r="L686" s="56"/>
      <c r="M686" s="56"/>
      <c r="N686" s="56"/>
      <c r="O686" s="56"/>
      <c r="P686" s="56"/>
      <c r="Q686" s="56"/>
    </row>
    <row r="687" spans="1:17" ht="15.75" customHeight="1" x14ac:dyDescent="0.25">
      <c r="A687" s="18"/>
      <c r="D687" s="144"/>
      <c r="G687" s="56"/>
      <c r="H687" s="152"/>
      <c r="K687" s="56"/>
      <c r="L687" s="56"/>
      <c r="M687" s="56"/>
      <c r="N687" s="56"/>
      <c r="O687" s="56"/>
      <c r="P687" s="56"/>
      <c r="Q687" s="56"/>
    </row>
    <row r="688" spans="1:17" ht="15.75" customHeight="1" x14ac:dyDescent="0.25">
      <c r="A688" s="18"/>
      <c r="D688" s="144"/>
      <c r="G688" s="56"/>
      <c r="H688" s="152"/>
      <c r="K688" s="56"/>
      <c r="L688" s="56"/>
      <c r="M688" s="56"/>
      <c r="N688" s="56"/>
      <c r="O688" s="56"/>
      <c r="P688" s="56"/>
      <c r="Q688" s="56"/>
    </row>
    <row r="689" spans="1:17" ht="15.75" customHeight="1" x14ac:dyDescent="0.25">
      <c r="A689" s="18"/>
      <c r="D689" s="144"/>
      <c r="G689" s="56"/>
      <c r="H689" s="152"/>
      <c r="K689" s="56"/>
      <c r="L689" s="56"/>
      <c r="M689" s="56"/>
      <c r="N689" s="56"/>
      <c r="O689" s="56"/>
      <c r="P689" s="56"/>
      <c r="Q689" s="56"/>
    </row>
    <row r="690" spans="1:17" ht="15.75" customHeight="1" x14ac:dyDescent="0.25">
      <c r="A690" s="18"/>
      <c r="D690" s="144"/>
      <c r="G690" s="56"/>
      <c r="H690" s="152"/>
      <c r="K690" s="56"/>
      <c r="L690" s="56"/>
      <c r="M690" s="56"/>
      <c r="N690" s="56"/>
      <c r="O690" s="56"/>
      <c r="P690" s="56"/>
      <c r="Q690" s="56"/>
    </row>
    <row r="691" spans="1:17" ht="15.75" customHeight="1" x14ac:dyDescent="0.25">
      <c r="A691" s="18"/>
      <c r="D691" s="144"/>
      <c r="G691" s="56"/>
      <c r="H691" s="152"/>
      <c r="K691" s="56"/>
      <c r="L691" s="56"/>
      <c r="M691" s="56"/>
      <c r="N691" s="56"/>
      <c r="O691" s="56"/>
      <c r="P691" s="56"/>
      <c r="Q691" s="56"/>
    </row>
    <row r="692" spans="1:17" ht="15.75" customHeight="1" x14ac:dyDescent="0.25">
      <c r="A692" s="18"/>
      <c r="D692" s="144"/>
      <c r="G692" s="56"/>
      <c r="H692" s="152"/>
      <c r="K692" s="56"/>
      <c r="L692" s="56"/>
      <c r="M692" s="56"/>
      <c r="N692" s="56"/>
      <c r="O692" s="56"/>
      <c r="P692" s="56"/>
      <c r="Q692" s="56"/>
    </row>
    <row r="693" spans="1:17" ht="15.75" customHeight="1" x14ac:dyDescent="0.25">
      <c r="A693" s="18"/>
      <c r="D693" s="144"/>
      <c r="G693" s="56"/>
      <c r="H693" s="152"/>
      <c r="K693" s="56"/>
      <c r="L693" s="56"/>
      <c r="M693" s="56"/>
      <c r="N693" s="56"/>
      <c r="O693" s="56"/>
      <c r="P693" s="56"/>
      <c r="Q693" s="56"/>
    </row>
    <row r="694" spans="1:17" ht="15.75" customHeight="1" x14ac:dyDescent="0.25">
      <c r="A694" s="18"/>
      <c r="D694" s="144"/>
      <c r="G694" s="56"/>
      <c r="H694" s="152"/>
      <c r="K694" s="56"/>
      <c r="L694" s="56"/>
      <c r="M694" s="56"/>
      <c r="N694" s="56"/>
      <c r="O694" s="56"/>
      <c r="P694" s="56"/>
      <c r="Q694" s="56"/>
    </row>
    <row r="695" spans="1:17" ht="15.75" customHeight="1" x14ac:dyDescent="0.25">
      <c r="A695" s="18"/>
      <c r="D695" s="144"/>
      <c r="G695" s="56"/>
      <c r="H695" s="152"/>
      <c r="K695" s="56"/>
      <c r="L695" s="56"/>
      <c r="M695" s="56"/>
      <c r="N695" s="56"/>
      <c r="O695" s="56"/>
      <c r="P695" s="56"/>
      <c r="Q695" s="56"/>
    </row>
    <row r="696" spans="1:17" ht="15.75" customHeight="1" x14ac:dyDescent="0.25">
      <c r="A696" s="18"/>
      <c r="D696" s="144"/>
      <c r="G696" s="56"/>
      <c r="H696" s="152"/>
      <c r="K696" s="56"/>
      <c r="L696" s="56"/>
      <c r="M696" s="56"/>
      <c r="N696" s="56"/>
      <c r="O696" s="56"/>
      <c r="P696" s="56"/>
      <c r="Q696" s="56"/>
    </row>
    <row r="697" spans="1:17" ht="15.75" customHeight="1" x14ac:dyDescent="0.25">
      <c r="A697" s="18"/>
      <c r="D697" s="144"/>
      <c r="G697" s="56"/>
      <c r="H697" s="152"/>
      <c r="K697" s="56"/>
      <c r="L697" s="56"/>
      <c r="M697" s="56"/>
      <c r="N697" s="56"/>
      <c r="O697" s="56"/>
      <c r="P697" s="56"/>
      <c r="Q697" s="56"/>
    </row>
    <row r="698" spans="1:17" ht="15.75" customHeight="1" x14ac:dyDescent="0.25">
      <c r="A698" s="18"/>
      <c r="D698" s="144"/>
      <c r="G698" s="56"/>
      <c r="H698" s="152"/>
      <c r="K698" s="56"/>
      <c r="L698" s="56"/>
      <c r="M698" s="56"/>
      <c r="N698" s="56"/>
      <c r="O698" s="56"/>
      <c r="P698" s="56"/>
      <c r="Q698" s="56"/>
    </row>
    <row r="699" spans="1:17" ht="15.75" customHeight="1" x14ac:dyDescent="0.25">
      <c r="A699" s="18"/>
      <c r="D699" s="144"/>
      <c r="G699" s="56"/>
      <c r="H699" s="152"/>
      <c r="K699" s="56"/>
      <c r="L699" s="56"/>
      <c r="M699" s="56"/>
      <c r="N699" s="56"/>
      <c r="O699" s="56"/>
      <c r="P699" s="56"/>
      <c r="Q699" s="56"/>
    </row>
    <row r="700" spans="1:17" ht="15.75" customHeight="1" x14ac:dyDescent="0.25">
      <c r="A700" s="18"/>
      <c r="D700" s="144"/>
      <c r="G700" s="56"/>
      <c r="H700" s="152"/>
      <c r="K700" s="56"/>
      <c r="L700" s="56"/>
      <c r="M700" s="56"/>
      <c r="N700" s="56"/>
      <c r="O700" s="56"/>
      <c r="P700" s="56"/>
      <c r="Q700" s="56"/>
    </row>
    <row r="701" spans="1:17" ht="15.75" customHeight="1" x14ac:dyDescent="0.25">
      <c r="A701" s="18"/>
      <c r="D701" s="144"/>
      <c r="G701" s="56"/>
      <c r="H701" s="152"/>
      <c r="K701" s="56"/>
      <c r="L701" s="56"/>
      <c r="M701" s="56"/>
      <c r="N701" s="56"/>
      <c r="O701" s="56"/>
      <c r="P701" s="56"/>
      <c r="Q701" s="56"/>
    </row>
    <row r="702" spans="1:17" ht="15.75" customHeight="1" x14ac:dyDescent="0.25">
      <c r="A702" s="18"/>
      <c r="D702" s="144"/>
      <c r="G702" s="56"/>
      <c r="H702" s="152"/>
      <c r="K702" s="56"/>
      <c r="L702" s="56"/>
      <c r="M702" s="56"/>
      <c r="N702" s="56"/>
      <c r="O702" s="56"/>
      <c r="P702" s="56"/>
      <c r="Q702" s="56"/>
    </row>
    <row r="703" spans="1:17" ht="15.75" customHeight="1" x14ac:dyDescent="0.25">
      <c r="A703" s="18"/>
      <c r="D703" s="144"/>
      <c r="G703" s="56"/>
      <c r="H703" s="152"/>
      <c r="K703" s="56"/>
      <c r="L703" s="56"/>
      <c r="M703" s="56"/>
      <c r="N703" s="56"/>
      <c r="O703" s="56"/>
      <c r="P703" s="56"/>
      <c r="Q703" s="56"/>
    </row>
    <row r="704" spans="1:17" ht="15.75" customHeight="1" x14ac:dyDescent="0.25">
      <c r="A704" s="18"/>
      <c r="D704" s="144"/>
      <c r="G704" s="56"/>
      <c r="H704" s="152"/>
      <c r="K704" s="56"/>
      <c r="L704" s="56"/>
      <c r="M704" s="56"/>
      <c r="N704" s="56"/>
      <c r="O704" s="56"/>
      <c r="P704" s="56"/>
      <c r="Q704" s="56"/>
    </row>
    <row r="705" spans="1:17" ht="15.75" customHeight="1" x14ac:dyDescent="0.25">
      <c r="A705" s="18"/>
      <c r="D705" s="144"/>
      <c r="G705" s="56"/>
      <c r="H705" s="152"/>
      <c r="K705" s="56"/>
      <c r="L705" s="56"/>
      <c r="M705" s="56"/>
      <c r="N705" s="56"/>
      <c r="O705" s="56"/>
      <c r="P705" s="56"/>
      <c r="Q705" s="56"/>
    </row>
    <row r="706" spans="1:17" ht="15.75" customHeight="1" x14ac:dyDescent="0.25">
      <c r="A706" s="18"/>
      <c r="D706" s="144"/>
      <c r="G706" s="56"/>
      <c r="H706" s="152"/>
      <c r="K706" s="56"/>
      <c r="L706" s="56"/>
      <c r="M706" s="56"/>
      <c r="N706" s="56"/>
      <c r="O706" s="56"/>
      <c r="P706" s="56"/>
      <c r="Q706" s="56"/>
    </row>
    <row r="707" spans="1:17" ht="15.75" customHeight="1" x14ac:dyDescent="0.25">
      <c r="A707" s="18"/>
      <c r="D707" s="144"/>
      <c r="G707" s="56"/>
      <c r="H707" s="152"/>
      <c r="K707" s="56"/>
      <c r="L707" s="56"/>
      <c r="M707" s="56"/>
      <c r="N707" s="56"/>
      <c r="O707" s="56"/>
      <c r="P707" s="56"/>
      <c r="Q707" s="56"/>
    </row>
    <row r="708" spans="1:17" ht="15.75" customHeight="1" x14ac:dyDescent="0.25">
      <c r="A708" s="18"/>
      <c r="D708" s="144"/>
      <c r="G708" s="56"/>
      <c r="H708" s="152"/>
      <c r="K708" s="56"/>
      <c r="L708" s="56"/>
      <c r="M708" s="56"/>
      <c r="N708" s="56"/>
      <c r="O708" s="56"/>
      <c r="P708" s="56"/>
      <c r="Q708" s="56"/>
    </row>
    <row r="709" spans="1:17" ht="15.75" customHeight="1" x14ac:dyDescent="0.25">
      <c r="A709" s="18"/>
      <c r="D709" s="144"/>
      <c r="G709" s="56"/>
      <c r="H709" s="152"/>
      <c r="K709" s="56"/>
      <c r="L709" s="56"/>
      <c r="M709" s="56"/>
      <c r="N709" s="56"/>
      <c r="O709" s="56"/>
      <c r="P709" s="56"/>
      <c r="Q709" s="56"/>
    </row>
    <row r="710" spans="1:17" ht="15.75" customHeight="1" x14ac:dyDescent="0.25">
      <c r="A710" s="18"/>
      <c r="D710" s="144"/>
      <c r="G710" s="56"/>
      <c r="H710" s="152"/>
      <c r="K710" s="56"/>
      <c r="L710" s="56"/>
      <c r="M710" s="56"/>
      <c r="N710" s="56"/>
      <c r="O710" s="56"/>
      <c r="P710" s="56"/>
      <c r="Q710" s="56"/>
    </row>
    <row r="711" spans="1:17" ht="15.75" customHeight="1" x14ac:dyDescent="0.25">
      <c r="A711" s="18"/>
      <c r="D711" s="144"/>
      <c r="G711" s="56"/>
      <c r="H711" s="152"/>
      <c r="K711" s="56"/>
      <c r="L711" s="56"/>
      <c r="M711" s="56"/>
      <c r="N711" s="56"/>
      <c r="O711" s="56"/>
      <c r="P711" s="56"/>
      <c r="Q711" s="56"/>
    </row>
    <row r="712" spans="1:17" ht="15.75" customHeight="1" x14ac:dyDescent="0.25">
      <c r="A712" s="18"/>
      <c r="D712" s="144"/>
      <c r="G712" s="56"/>
      <c r="H712" s="152"/>
      <c r="K712" s="56"/>
      <c r="L712" s="56"/>
      <c r="M712" s="56"/>
      <c r="N712" s="56"/>
      <c r="O712" s="56"/>
      <c r="P712" s="56"/>
      <c r="Q712" s="56"/>
    </row>
    <row r="713" spans="1:17" ht="15.75" customHeight="1" x14ac:dyDescent="0.25">
      <c r="A713" s="18"/>
      <c r="D713" s="144"/>
      <c r="G713" s="56"/>
      <c r="H713" s="152"/>
      <c r="K713" s="56"/>
      <c r="L713" s="56"/>
      <c r="M713" s="56"/>
      <c r="N713" s="56"/>
      <c r="O713" s="56"/>
      <c r="P713" s="56"/>
      <c r="Q713" s="56"/>
    </row>
    <row r="714" spans="1:17" ht="15.75" customHeight="1" x14ac:dyDescent="0.25">
      <c r="A714" s="18"/>
      <c r="D714" s="144"/>
      <c r="G714" s="56"/>
      <c r="H714" s="152"/>
      <c r="K714" s="56"/>
      <c r="L714" s="56"/>
      <c r="M714" s="56"/>
      <c r="N714" s="56"/>
      <c r="O714" s="56"/>
      <c r="P714" s="56"/>
      <c r="Q714" s="56"/>
    </row>
    <row r="715" spans="1:17" ht="15.75" customHeight="1" x14ac:dyDescent="0.25">
      <c r="A715" s="18"/>
      <c r="D715" s="144"/>
      <c r="G715" s="56"/>
      <c r="H715" s="152"/>
      <c r="K715" s="56"/>
      <c r="L715" s="56"/>
      <c r="M715" s="56"/>
      <c r="N715" s="56"/>
      <c r="O715" s="56"/>
      <c r="P715" s="56"/>
      <c r="Q715" s="56"/>
    </row>
    <row r="716" spans="1:17" ht="15.75" customHeight="1" x14ac:dyDescent="0.25">
      <c r="A716" s="18"/>
      <c r="D716" s="144"/>
      <c r="G716" s="56"/>
      <c r="H716" s="152"/>
      <c r="K716" s="56"/>
      <c r="L716" s="56"/>
      <c r="M716" s="56"/>
      <c r="N716" s="56"/>
      <c r="O716" s="56"/>
      <c r="P716" s="56"/>
      <c r="Q716" s="56"/>
    </row>
    <row r="717" spans="1:17" ht="15.75" customHeight="1" x14ac:dyDescent="0.25">
      <c r="A717" s="18"/>
      <c r="D717" s="144"/>
      <c r="G717" s="56"/>
      <c r="H717" s="152"/>
      <c r="K717" s="56"/>
      <c r="L717" s="56"/>
      <c r="M717" s="56"/>
      <c r="N717" s="56"/>
      <c r="O717" s="56"/>
      <c r="P717" s="56"/>
      <c r="Q717" s="56"/>
    </row>
    <row r="718" spans="1:17" ht="15.75" customHeight="1" x14ac:dyDescent="0.25">
      <c r="A718" s="18"/>
      <c r="D718" s="144"/>
      <c r="G718" s="56"/>
      <c r="H718" s="152"/>
      <c r="K718" s="56"/>
      <c r="L718" s="56"/>
      <c r="M718" s="56"/>
      <c r="N718" s="56"/>
      <c r="O718" s="56"/>
      <c r="P718" s="56"/>
      <c r="Q718" s="56"/>
    </row>
    <row r="719" spans="1:17" ht="15.75" customHeight="1" x14ac:dyDescent="0.25">
      <c r="A719" s="18"/>
      <c r="D719" s="144"/>
      <c r="G719" s="56"/>
      <c r="H719" s="152"/>
      <c r="K719" s="56"/>
      <c r="L719" s="56"/>
      <c r="M719" s="56"/>
      <c r="N719" s="56"/>
      <c r="O719" s="56"/>
      <c r="P719" s="56"/>
      <c r="Q719" s="56"/>
    </row>
    <row r="720" spans="1:17" ht="15.75" customHeight="1" x14ac:dyDescent="0.25">
      <c r="A720" s="18"/>
      <c r="D720" s="144"/>
      <c r="G720" s="56"/>
      <c r="H720" s="152"/>
      <c r="K720" s="56"/>
      <c r="L720" s="56"/>
      <c r="M720" s="56"/>
      <c r="N720" s="56"/>
      <c r="O720" s="56"/>
      <c r="P720" s="56"/>
      <c r="Q720" s="56"/>
    </row>
    <row r="721" spans="1:17" ht="15.75" customHeight="1" x14ac:dyDescent="0.25">
      <c r="A721" s="18"/>
      <c r="D721" s="144"/>
      <c r="G721" s="56"/>
      <c r="H721" s="152"/>
      <c r="K721" s="56"/>
      <c r="L721" s="56"/>
      <c r="M721" s="56"/>
      <c r="N721" s="56"/>
      <c r="O721" s="56"/>
      <c r="P721" s="56"/>
      <c r="Q721" s="56"/>
    </row>
    <row r="722" spans="1:17" ht="15.75" customHeight="1" x14ac:dyDescent="0.25">
      <c r="A722" s="18"/>
      <c r="D722" s="144"/>
      <c r="G722" s="56"/>
      <c r="H722" s="152"/>
      <c r="K722" s="56"/>
      <c r="L722" s="56"/>
      <c r="M722" s="56"/>
      <c r="N722" s="56"/>
      <c r="O722" s="56"/>
      <c r="P722" s="56"/>
      <c r="Q722" s="56"/>
    </row>
    <row r="723" spans="1:17" ht="15.75" customHeight="1" x14ac:dyDescent="0.25">
      <c r="A723" s="18"/>
      <c r="D723" s="144"/>
      <c r="G723" s="56"/>
      <c r="H723" s="152"/>
      <c r="K723" s="56"/>
      <c r="L723" s="56"/>
      <c r="M723" s="56"/>
      <c r="N723" s="56"/>
      <c r="O723" s="56"/>
      <c r="P723" s="56"/>
      <c r="Q723" s="56"/>
    </row>
    <row r="724" spans="1:17" ht="15.75" customHeight="1" x14ac:dyDescent="0.25">
      <c r="A724" s="18"/>
      <c r="D724" s="144"/>
      <c r="G724" s="56"/>
      <c r="H724" s="152"/>
      <c r="K724" s="56"/>
      <c r="L724" s="56"/>
      <c r="M724" s="56"/>
      <c r="N724" s="56"/>
      <c r="O724" s="56"/>
      <c r="P724" s="56"/>
      <c r="Q724" s="56"/>
    </row>
    <row r="725" spans="1:17" ht="15.75" customHeight="1" x14ac:dyDescent="0.25">
      <c r="A725" s="18"/>
      <c r="D725" s="144"/>
      <c r="G725" s="56"/>
      <c r="H725" s="152"/>
      <c r="K725" s="56"/>
      <c r="L725" s="56"/>
      <c r="M725" s="56"/>
      <c r="N725" s="56"/>
      <c r="O725" s="56"/>
      <c r="P725" s="56"/>
      <c r="Q725" s="56"/>
    </row>
    <row r="726" spans="1:17" ht="15.75" customHeight="1" x14ac:dyDescent="0.25">
      <c r="A726" s="18"/>
      <c r="D726" s="144"/>
      <c r="G726" s="56"/>
      <c r="H726" s="152"/>
      <c r="K726" s="56"/>
      <c r="L726" s="56"/>
      <c r="M726" s="56"/>
      <c r="N726" s="56"/>
      <c r="O726" s="56"/>
      <c r="P726" s="56"/>
      <c r="Q726" s="56"/>
    </row>
    <row r="727" spans="1:17" ht="15.75" customHeight="1" x14ac:dyDescent="0.25">
      <c r="A727" s="18"/>
      <c r="D727" s="144"/>
      <c r="G727" s="56"/>
      <c r="H727" s="152"/>
      <c r="K727" s="56"/>
      <c r="L727" s="56"/>
      <c r="M727" s="56"/>
      <c r="N727" s="56"/>
      <c r="O727" s="56"/>
      <c r="P727" s="56"/>
      <c r="Q727" s="56"/>
    </row>
    <row r="728" spans="1:17" ht="15.75" customHeight="1" x14ac:dyDescent="0.25">
      <c r="A728" s="18"/>
      <c r="D728" s="144"/>
      <c r="G728" s="56"/>
      <c r="H728" s="152"/>
      <c r="K728" s="56"/>
      <c r="L728" s="56"/>
      <c r="M728" s="56"/>
      <c r="N728" s="56"/>
      <c r="O728" s="56"/>
      <c r="P728" s="56"/>
      <c r="Q728" s="56"/>
    </row>
    <row r="729" spans="1:17" ht="15.75" customHeight="1" x14ac:dyDescent="0.25">
      <c r="A729" s="18"/>
      <c r="D729" s="144"/>
      <c r="G729" s="56"/>
      <c r="H729" s="152"/>
      <c r="K729" s="56"/>
      <c r="L729" s="56"/>
      <c r="M729" s="56"/>
      <c r="N729" s="56"/>
      <c r="O729" s="56"/>
      <c r="P729" s="56"/>
      <c r="Q729" s="56"/>
    </row>
    <row r="730" spans="1:17" ht="15.75" customHeight="1" x14ac:dyDescent="0.25">
      <c r="A730" s="18"/>
      <c r="D730" s="144"/>
      <c r="G730" s="56"/>
      <c r="H730" s="152"/>
      <c r="K730" s="56"/>
      <c r="L730" s="56"/>
      <c r="M730" s="56"/>
      <c r="N730" s="56"/>
      <c r="O730" s="56"/>
      <c r="P730" s="56"/>
      <c r="Q730" s="56"/>
    </row>
    <row r="731" spans="1:17" ht="15.75" customHeight="1" x14ac:dyDescent="0.25">
      <c r="A731" s="18"/>
      <c r="D731" s="144"/>
      <c r="G731" s="56"/>
      <c r="H731" s="152"/>
      <c r="K731" s="56"/>
      <c r="L731" s="56"/>
      <c r="M731" s="56"/>
      <c r="N731" s="56"/>
      <c r="O731" s="56"/>
      <c r="P731" s="56"/>
      <c r="Q731" s="56"/>
    </row>
    <row r="732" spans="1:17" ht="15.75" customHeight="1" x14ac:dyDescent="0.25">
      <c r="A732" s="18"/>
      <c r="D732" s="144"/>
      <c r="G732" s="56"/>
      <c r="H732" s="152"/>
      <c r="K732" s="56"/>
      <c r="L732" s="56"/>
      <c r="M732" s="56"/>
      <c r="N732" s="56"/>
      <c r="O732" s="56"/>
      <c r="P732" s="56"/>
      <c r="Q732" s="56"/>
    </row>
    <row r="733" spans="1:17" ht="15.75" customHeight="1" x14ac:dyDescent="0.25">
      <c r="A733" s="18"/>
      <c r="D733" s="144"/>
      <c r="G733" s="56"/>
      <c r="H733" s="152"/>
      <c r="K733" s="56"/>
      <c r="L733" s="56"/>
      <c r="M733" s="56"/>
      <c r="N733" s="56"/>
      <c r="O733" s="56"/>
      <c r="P733" s="56"/>
      <c r="Q733" s="56"/>
    </row>
    <row r="734" spans="1:17" ht="15.75" customHeight="1" x14ac:dyDescent="0.25">
      <c r="A734" s="18"/>
      <c r="D734" s="144"/>
      <c r="G734" s="56"/>
      <c r="H734" s="152"/>
      <c r="K734" s="56"/>
      <c r="L734" s="56"/>
      <c r="M734" s="56"/>
      <c r="N734" s="56"/>
      <c r="O734" s="56"/>
      <c r="P734" s="56"/>
      <c r="Q734" s="56"/>
    </row>
    <row r="735" spans="1:17" ht="15.75" customHeight="1" x14ac:dyDescent="0.25">
      <c r="A735" s="18"/>
      <c r="D735" s="144"/>
      <c r="G735" s="56"/>
      <c r="H735" s="152"/>
      <c r="K735" s="56"/>
      <c r="L735" s="56"/>
      <c r="M735" s="56"/>
      <c r="N735" s="56"/>
      <c r="O735" s="56"/>
      <c r="P735" s="56"/>
      <c r="Q735" s="56"/>
    </row>
    <row r="736" spans="1:17" ht="15.75" customHeight="1" x14ac:dyDescent="0.25">
      <c r="A736" s="18"/>
      <c r="D736" s="144"/>
      <c r="G736" s="56"/>
      <c r="H736" s="152"/>
      <c r="K736" s="56"/>
      <c r="L736" s="56"/>
      <c r="M736" s="56"/>
      <c r="N736" s="56"/>
      <c r="O736" s="56"/>
      <c r="P736" s="56"/>
      <c r="Q736" s="56"/>
    </row>
    <row r="737" spans="1:17" ht="15.75" customHeight="1" x14ac:dyDescent="0.25">
      <c r="A737" s="18"/>
      <c r="D737" s="144"/>
      <c r="G737" s="56"/>
      <c r="H737" s="152"/>
      <c r="K737" s="56"/>
      <c r="L737" s="56"/>
      <c r="M737" s="56"/>
      <c r="N737" s="56"/>
      <c r="O737" s="56"/>
      <c r="P737" s="56"/>
      <c r="Q737" s="56"/>
    </row>
    <row r="738" spans="1:17" ht="15.75" customHeight="1" x14ac:dyDescent="0.25">
      <c r="A738" s="18"/>
      <c r="D738" s="144"/>
      <c r="G738" s="56"/>
      <c r="H738" s="152"/>
      <c r="K738" s="56"/>
      <c r="L738" s="56"/>
      <c r="M738" s="56"/>
      <c r="N738" s="56"/>
      <c r="O738" s="56"/>
      <c r="P738" s="56"/>
      <c r="Q738" s="56"/>
    </row>
    <row r="739" spans="1:17" ht="15.75" customHeight="1" x14ac:dyDescent="0.25">
      <c r="A739" s="18"/>
      <c r="D739" s="144"/>
      <c r="G739" s="56"/>
      <c r="H739" s="152"/>
      <c r="K739" s="56"/>
      <c r="L739" s="56"/>
      <c r="M739" s="56"/>
      <c r="N739" s="56"/>
      <c r="O739" s="56"/>
      <c r="P739" s="56"/>
      <c r="Q739" s="56"/>
    </row>
    <row r="740" spans="1:17" ht="15.75" customHeight="1" x14ac:dyDescent="0.25">
      <c r="A740" s="18"/>
      <c r="D740" s="144"/>
      <c r="G740" s="56"/>
      <c r="H740" s="152"/>
      <c r="K740" s="56"/>
      <c r="L740" s="56"/>
      <c r="M740" s="56"/>
      <c r="N740" s="56"/>
      <c r="O740" s="56"/>
      <c r="P740" s="56"/>
      <c r="Q740" s="56"/>
    </row>
    <row r="741" spans="1:17" ht="15.75" customHeight="1" x14ac:dyDescent="0.25">
      <c r="A741" s="18"/>
      <c r="D741" s="144"/>
      <c r="G741" s="56"/>
      <c r="H741" s="152"/>
      <c r="K741" s="56"/>
      <c r="L741" s="56"/>
      <c r="M741" s="56"/>
      <c r="N741" s="56"/>
      <c r="O741" s="56"/>
      <c r="P741" s="56"/>
      <c r="Q741" s="56"/>
    </row>
    <row r="742" spans="1:17" ht="15.75" customHeight="1" x14ac:dyDescent="0.25">
      <c r="A742" s="18"/>
      <c r="D742" s="144"/>
      <c r="G742" s="56"/>
      <c r="H742" s="152"/>
      <c r="K742" s="56"/>
      <c r="L742" s="56"/>
      <c r="M742" s="56"/>
      <c r="N742" s="56"/>
      <c r="O742" s="56"/>
      <c r="P742" s="56"/>
      <c r="Q742" s="56"/>
    </row>
    <row r="743" spans="1:17" ht="15.75" customHeight="1" x14ac:dyDescent="0.25">
      <c r="A743" s="18"/>
      <c r="D743" s="144"/>
      <c r="G743" s="56"/>
      <c r="H743" s="152"/>
      <c r="K743" s="56"/>
      <c r="L743" s="56"/>
      <c r="M743" s="56"/>
      <c r="N743" s="56"/>
      <c r="O743" s="56"/>
      <c r="P743" s="56"/>
      <c r="Q743" s="56"/>
    </row>
    <row r="744" spans="1:17" ht="15.75" customHeight="1" x14ac:dyDescent="0.25">
      <c r="A744" s="18"/>
      <c r="D744" s="144"/>
      <c r="G744" s="56"/>
      <c r="H744" s="152"/>
      <c r="K744" s="56"/>
      <c r="L744" s="56"/>
      <c r="M744" s="56"/>
      <c r="N744" s="56"/>
      <c r="O744" s="56"/>
      <c r="P744" s="56"/>
      <c r="Q744" s="56"/>
    </row>
    <row r="745" spans="1:17" ht="15.75" customHeight="1" x14ac:dyDescent="0.25">
      <c r="A745" s="18"/>
      <c r="D745" s="144"/>
      <c r="G745" s="56"/>
      <c r="H745" s="152"/>
      <c r="K745" s="56"/>
      <c r="L745" s="56"/>
      <c r="M745" s="56"/>
      <c r="N745" s="56"/>
      <c r="O745" s="56"/>
      <c r="P745" s="56"/>
      <c r="Q745" s="56"/>
    </row>
    <row r="746" spans="1:17" ht="15.75" customHeight="1" x14ac:dyDescent="0.25">
      <c r="A746" s="18"/>
      <c r="D746" s="144"/>
      <c r="G746" s="56"/>
      <c r="H746" s="152"/>
      <c r="K746" s="56"/>
      <c r="L746" s="56"/>
      <c r="M746" s="56"/>
      <c r="N746" s="56"/>
      <c r="O746" s="56"/>
      <c r="P746" s="56"/>
      <c r="Q746" s="56"/>
    </row>
    <row r="747" spans="1:17" ht="15.75" customHeight="1" x14ac:dyDescent="0.25">
      <c r="A747" s="18"/>
      <c r="D747" s="144"/>
      <c r="G747" s="56"/>
      <c r="H747" s="152"/>
      <c r="K747" s="56"/>
      <c r="L747" s="56"/>
      <c r="M747" s="56"/>
      <c r="N747" s="56"/>
      <c r="O747" s="56"/>
      <c r="P747" s="56"/>
      <c r="Q747" s="56"/>
    </row>
    <row r="748" spans="1:17" ht="15.75" customHeight="1" x14ac:dyDescent="0.25">
      <c r="A748" s="18"/>
      <c r="D748" s="144"/>
      <c r="G748" s="56"/>
      <c r="H748" s="152"/>
      <c r="K748" s="56"/>
      <c r="L748" s="56"/>
      <c r="M748" s="56"/>
      <c r="N748" s="56"/>
      <c r="O748" s="56"/>
      <c r="P748" s="56"/>
      <c r="Q748" s="56"/>
    </row>
    <row r="749" spans="1:17" ht="15.75" customHeight="1" x14ac:dyDescent="0.25">
      <c r="A749" s="18"/>
      <c r="D749" s="144"/>
      <c r="G749" s="56"/>
      <c r="H749" s="152"/>
      <c r="K749" s="56"/>
      <c r="L749" s="56"/>
      <c r="M749" s="56"/>
      <c r="N749" s="56"/>
      <c r="O749" s="56"/>
      <c r="P749" s="56"/>
      <c r="Q749" s="56"/>
    </row>
    <row r="750" spans="1:17" ht="15.75" customHeight="1" x14ac:dyDescent="0.25">
      <c r="A750" s="18"/>
      <c r="D750" s="144"/>
      <c r="G750" s="56"/>
      <c r="H750" s="152"/>
      <c r="K750" s="56"/>
      <c r="L750" s="56"/>
      <c r="M750" s="56"/>
      <c r="N750" s="56"/>
      <c r="O750" s="56"/>
      <c r="P750" s="56"/>
      <c r="Q750" s="56"/>
    </row>
    <row r="751" spans="1:17" ht="15.75" customHeight="1" x14ac:dyDescent="0.25">
      <c r="A751" s="18"/>
      <c r="D751" s="144"/>
      <c r="G751" s="56"/>
      <c r="H751" s="152"/>
      <c r="K751" s="56"/>
      <c r="L751" s="56"/>
      <c r="M751" s="56"/>
      <c r="N751" s="56"/>
      <c r="O751" s="56"/>
      <c r="P751" s="56"/>
      <c r="Q751" s="56"/>
    </row>
    <row r="752" spans="1:17" ht="15.75" customHeight="1" x14ac:dyDescent="0.25">
      <c r="A752" s="18"/>
      <c r="D752" s="144"/>
      <c r="G752" s="56"/>
      <c r="H752" s="152"/>
      <c r="K752" s="56"/>
      <c r="L752" s="56"/>
      <c r="M752" s="56"/>
      <c r="N752" s="56"/>
      <c r="O752" s="56"/>
      <c r="P752" s="56"/>
      <c r="Q752" s="56"/>
    </row>
    <row r="753" spans="1:17" ht="15.75" customHeight="1" x14ac:dyDescent="0.25">
      <c r="A753" s="18"/>
      <c r="D753" s="144"/>
      <c r="G753" s="56"/>
      <c r="H753" s="152"/>
      <c r="K753" s="56"/>
      <c r="L753" s="56"/>
      <c r="M753" s="56"/>
      <c r="N753" s="56"/>
      <c r="O753" s="56"/>
      <c r="P753" s="56"/>
      <c r="Q753" s="56"/>
    </row>
    <row r="754" spans="1:17" ht="15.75" customHeight="1" x14ac:dyDescent="0.25">
      <c r="A754" s="18"/>
      <c r="D754" s="144"/>
      <c r="G754" s="56"/>
      <c r="H754" s="152"/>
      <c r="K754" s="56"/>
      <c r="L754" s="56"/>
      <c r="M754" s="56"/>
      <c r="N754" s="56"/>
      <c r="O754" s="56"/>
      <c r="P754" s="56"/>
      <c r="Q754" s="56"/>
    </row>
    <row r="755" spans="1:17" ht="15.75" customHeight="1" x14ac:dyDescent="0.25">
      <c r="A755" s="18"/>
      <c r="D755" s="144"/>
      <c r="G755" s="56"/>
      <c r="H755" s="152"/>
      <c r="K755" s="56"/>
      <c r="L755" s="56"/>
      <c r="M755" s="56"/>
      <c r="N755" s="56"/>
      <c r="O755" s="56"/>
      <c r="P755" s="56"/>
      <c r="Q755" s="56"/>
    </row>
    <row r="756" spans="1:17" ht="15.75" customHeight="1" x14ac:dyDescent="0.25">
      <c r="A756" s="18"/>
      <c r="D756" s="144"/>
      <c r="G756" s="56"/>
      <c r="H756" s="152"/>
      <c r="K756" s="56"/>
      <c r="L756" s="56"/>
      <c r="M756" s="56"/>
      <c r="N756" s="56"/>
      <c r="O756" s="56"/>
      <c r="P756" s="56"/>
      <c r="Q756" s="56"/>
    </row>
    <row r="757" spans="1:17" ht="15.75" customHeight="1" x14ac:dyDescent="0.25">
      <c r="A757" s="18"/>
      <c r="D757" s="144"/>
      <c r="G757" s="56"/>
      <c r="H757" s="152"/>
      <c r="K757" s="56"/>
      <c r="L757" s="56"/>
      <c r="M757" s="56"/>
      <c r="N757" s="56"/>
      <c r="O757" s="56"/>
      <c r="P757" s="56"/>
      <c r="Q757" s="56"/>
    </row>
    <row r="758" spans="1:17" ht="15.75" customHeight="1" x14ac:dyDescent="0.25">
      <c r="A758" s="18"/>
      <c r="D758" s="144"/>
      <c r="G758" s="56"/>
      <c r="H758" s="152"/>
      <c r="K758" s="56"/>
      <c r="L758" s="56"/>
      <c r="M758" s="56"/>
      <c r="N758" s="56"/>
      <c r="O758" s="56"/>
      <c r="P758" s="56"/>
      <c r="Q758" s="56"/>
    </row>
    <row r="759" spans="1:17" ht="15.75" customHeight="1" x14ac:dyDescent="0.25">
      <c r="A759" s="18"/>
      <c r="D759" s="144"/>
      <c r="G759" s="56"/>
      <c r="H759" s="152"/>
      <c r="K759" s="56"/>
      <c r="L759" s="56"/>
      <c r="M759" s="56"/>
      <c r="N759" s="56"/>
      <c r="O759" s="56"/>
      <c r="P759" s="56"/>
      <c r="Q759" s="56"/>
    </row>
    <row r="760" spans="1:17" ht="15.75" customHeight="1" x14ac:dyDescent="0.25">
      <c r="A760" s="18"/>
      <c r="D760" s="144"/>
      <c r="G760" s="56"/>
      <c r="H760" s="152"/>
      <c r="K760" s="56"/>
      <c r="L760" s="56"/>
      <c r="M760" s="56"/>
      <c r="N760" s="56"/>
      <c r="O760" s="56"/>
      <c r="P760" s="56"/>
      <c r="Q760" s="56"/>
    </row>
    <row r="761" spans="1:17" ht="15.75" customHeight="1" x14ac:dyDescent="0.25">
      <c r="A761" s="18"/>
      <c r="D761" s="144"/>
      <c r="G761" s="56"/>
      <c r="H761" s="152"/>
      <c r="K761" s="56"/>
      <c r="L761" s="56"/>
      <c r="M761" s="56"/>
      <c r="N761" s="56"/>
      <c r="O761" s="56"/>
      <c r="P761" s="56"/>
      <c r="Q761" s="56"/>
    </row>
    <row r="762" spans="1:17" ht="15.75" customHeight="1" x14ac:dyDescent="0.25">
      <c r="A762" s="18"/>
      <c r="D762" s="144"/>
      <c r="G762" s="56"/>
      <c r="H762" s="152"/>
      <c r="K762" s="56"/>
      <c r="L762" s="56"/>
      <c r="M762" s="56"/>
      <c r="N762" s="56"/>
      <c r="O762" s="56"/>
      <c r="P762" s="56"/>
      <c r="Q762" s="56"/>
    </row>
    <row r="763" spans="1:17" ht="15.75" customHeight="1" x14ac:dyDescent="0.25">
      <c r="A763" s="18"/>
      <c r="D763" s="144"/>
      <c r="G763" s="56"/>
      <c r="H763" s="152"/>
      <c r="K763" s="56"/>
      <c r="L763" s="56"/>
      <c r="M763" s="56"/>
      <c r="N763" s="56"/>
      <c r="O763" s="56"/>
      <c r="P763" s="56"/>
      <c r="Q763" s="56"/>
    </row>
    <row r="764" spans="1:17" ht="15.75" customHeight="1" x14ac:dyDescent="0.25">
      <c r="A764" s="18"/>
      <c r="D764" s="144"/>
      <c r="G764" s="56"/>
      <c r="H764" s="152"/>
      <c r="K764" s="56"/>
      <c r="L764" s="56"/>
      <c r="M764" s="56"/>
      <c r="N764" s="56"/>
      <c r="O764" s="56"/>
      <c r="P764" s="56"/>
      <c r="Q764" s="56"/>
    </row>
    <row r="765" spans="1:17" ht="15.75" customHeight="1" x14ac:dyDescent="0.25">
      <c r="A765" s="18"/>
      <c r="D765" s="144"/>
      <c r="G765" s="56"/>
      <c r="H765" s="152"/>
      <c r="K765" s="56"/>
      <c r="L765" s="56"/>
      <c r="M765" s="56"/>
      <c r="N765" s="56"/>
      <c r="O765" s="56"/>
      <c r="P765" s="56"/>
      <c r="Q765" s="56"/>
    </row>
    <row r="766" spans="1:17" ht="15.75" customHeight="1" x14ac:dyDescent="0.25">
      <c r="A766" s="18"/>
      <c r="D766" s="144"/>
      <c r="G766" s="56"/>
      <c r="H766" s="152"/>
      <c r="K766" s="56"/>
      <c r="L766" s="56"/>
      <c r="M766" s="56"/>
      <c r="N766" s="56"/>
      <c r="O766" s="56"/>
      <c r="P766" s="56"/>
      <c r="Q766" s="56"/>
    </row>
    <row r="767" spans="1:17" ht="15.75" customHeight="1" x14ac:dyDescent="0.25">
      <c r="A767" s="18"/>
      <c r="D767" s="144"/>
      <c r="G767" s="56"/>
      <c r="H767" s="152"/>
      <c r="K767" s="56"/>
      <c r="L767" s="56"/>
      <c r="M767" s="56"/>
      <c r="N767" s="56"/>
      <c r="O767" s="56"/>
      <c r="P767" s="56"/>
      <c r="Q767" s="56"/>
    </row>
    <row r="768" spans="1:17" ht="15.75" customHeight="1" x14ac:dyDescent="0.25">
      <c r="A768" s="18"/>
      <c r="D768" s="144"/>
      <c r="G768" s="56"/>
      <c r="H768" s="152"/>
      <c r="K768" s="56"/>
      <c r="L768" s="56"/>
      <c r="M768" s="56"/>
      <c r="N768" s="56"/>
      <c r="O768" s="56"/>
      <c r="P768" s="56"/>
      <c r="Q768" s="56"/>
    </row>
    <row r="769" spans="1:17" ht="15.75" customHeight="1" x14ac:dyDescent="0.25">
      <c r="A769" s="18"/>
      <c r="D769" s="144"/>
      <c r="G769" s="56"/>
      <c r="H769" s="152"/>
      <c r="K769" s="56"/>
      <c r="L769" s="56"/>
      <c r="M769" s="56"/>
      <c r="N769" s="56"/>
      <c r="O769" s="56"/>
      <c r="P769" s="56"/>
      <c r="Q769" s="56"/>
    </row>
    <row r="770" spans="1:17" ht="15.75" customHeight="1" x14ac:dyDescent="0.25">
      <c r="A770" s="18"/>
      <c r="D770" s="144"/>
      <c r="G770" s="56"/>
      <c r="H770" s="152"/>
      <c r="K770" s="56"/>
      <c r="L770" s="56"/>
      <c r="M770" s="56"/>
      <c r="N770" s="56"/>
      <c r="O770" s="56"/>
      <c r="P770" s="56"/>
      <c r="Q770" s="56"/>
    </row>
    <row r="771" spans="1:17" ht="15.75" customHeight="1" x14ac:dyDescent="0.25">
      <c r="A771" s="18"/>
      <c r="D771" s="144"/>
      <c r="G771" s="56"/>
      <c r="H771" s="152"/>
      <c r="K771" s="56"/>
      <c r="L771" s="56"/>
      <c r="M771" s="56"/>
      <c r="N771" s="56"/>
      <c r="O771" s="56"/>
      <c r="P771" s="56"/>
      <c r="Q771" s="56"/>
    </row>
    <row r="772" spans="1:17" ht="15.75" customHeight="1" x14ac:dyDescent="0.25">
      <c r="A772" s="18"/>
      <c r="D772" s="144"/>
      <c r="G772" s="56"/>
      <c r="H772" s="152"/>
      <c r="K772" s="56"/>
      <c r="L772" s="56"/>
      <c r="M772" s="56"/>
      <c r="N772" s="56"/>
      <c r="O772" s="56"/>
      <c r="P772" s="56"/>
      <c r="Q772" s="56"/>
    </row>
    <row r="773" spans="1:17" ht="15.75" customHeight="1" x14ac:dyDescent="0.25">
      <c r="A773" s="18"/>
      <c r="D773" s="144"/>
      <c r="G773" s="56"/>
      <c r="H773" s="152"/>
      <c r="K773" s="56"/>
      <c r="L773" s="56"/>
      <c r="M773" s="56"/>
      <c r="N773" s="56"/>
      <c r="O773" s="56"/>
      <c r="P773" s="56"/>
      <c r="Q773" s="56"/>
    </row>
    <row r="774" spans="1:17" ht="15.75" customHeight="1" x14ac:dyDescent="0.25">
      <c r="A774" s="18"/>
      <c r="D774" s="144"/>
      <c r="G774" s="56"/>
      <c r="H774" s="152"/>
      <c r="K774" s="56"/>
      <c r="L774" s="56"/>
      <c r="M774" s="56"/>
      <c r="N774" s="56"/>
      <c r="O774" s="56"/>
      <c r="P774" s="56"/>
      <c r="Q774" s="56"/>
    </row>
    <row r="775" spans="1:17" ht="15.75" customHeight="1" x14ac:dyDescent="0.25">
      <c r="A775" s="18"/>
      <c r="D775" s="144"/>
      <c r="G775" s="56"/>
      <c r="H775" s="152"/>
      <c r="K775" s="56"/>
      <c r="L775" s="56"/>
      <c r="M775" s="56"/>
      <c r="N775" s="56"/>
      <c r="O775" s="56"/>
      <c r="P775" s="56"/>
      <c r="Q775" s="56"/>
    </row>
    <row r="776" spans="1:17" ht="15.75" customHeight="1" x14ac:dyDescent="0.25">
      <c r="A776" s="18"/>
      <c r="D776" s="144"/>
      <c r="G776" s="56"/>
      <c r="H776" s="152"/>
      <c r="K776" s="56"/>
      <c r="L776" s="56"/>
      <c r="M776" s="56"/>
      <c r="N776" s="56"/>
      <c r="O776" s="56"/>
      <c r="P776" s="56"/>
      <c r="Q776" s="56"/>
    </row>
    <row r="777" spans="1:17" ht="15.75" customHeight="1" x14ac:dyDescent="0.25">
      <c r="A777" s="18"/>
      <c r="D777" s="144"/>
      <c r="G777" s="56"/>
      <c r="H777" s="152"/>
      <c r="K777" s="56"/>
      <c r="L777" s="56"/>
      <c r="M777" s="56"/>
      <c r="N777" s="56"/>
      <c r="O777" s="56"/>
      <c r="P777" s="56"/>
      <c r="Q777" s="56"/>
    </row>
    <row r="778" spans="1:17" ht="15.75" customHeight="1" x14ac:dyDescent="0.25">
      <c r="A778" s="18"/>
      <c r="D778" s="144"/>
      <c r="G778" s="56"/>
      <c r="H778" s="152"/>
      <c r="K778" s="56"/>
      <c r="L778" s="56"/>
      <c r="M778" s="56"/>
      <c r="N778" s="56"/>
      <c r="O778" s="56"/>
      <c r="P778" s="56"/>
      <c r="Q778" s="56"/>
    </row>
    <row r="779" spans="1:17" ht="15.75" customHeight="1" x14ac:dyDescent="0.25">
      <c r="A779" s="18"/>
      <c r="D779" s="144"/>
      <c r="G779" s="56"/>
      <c r="H779" s="152"/>
      <c r="K779" s="56"/>
      <c r="L779" s="56"/>
      <c r="M779" s="56"/>
      <c r="N779" s="56"/>
      <c r="O779" s="56"/>
      <c r="P779" s="56"/>
      <c r="Q779" s="56"/>
    </row>
    <row r="780" spans="1:17" ht="15.75" customHeight="1" x14ac:dyDescent="0.25">
      <c r="A780" s="18"/>
      <c r="D780" s="144"/>
      <c r="G780" s="56"/>
      <c r="H780" s="152"/>
      <c r="K780" s="56"/>
      <c r="L780" s="56"/>
      <c r="M780" s="56"/>
      <c r="N780" s="56"/>
      <c r="O780" s="56"/>
      <c r="P780" s="56"/>
      <c r="Q780" s="56"/>
    </row>
    <row r="781" spans="1:17" ht="15.75" customHeight="1" x14ac:dyDescent="0.25">
      <c r="A781" s="18"/>
      <c r="D781" s="144"/>
      <c r="G781" s="56"/>
      <c r="H781" s="152"/>
      <c r="K781" s="56"/>
      <c r="L781" s="56"/>
      <c r="M781" s="56"/>
      <c r="N781" s="56"/>
      <c r="O781" s="56"/>
      <c r="P781" s="56"/>
      <c r="Q781" s="56"/>
    </row>
    <row r="782" spans="1:17" ht="15.75" customHeight="1" x14ac:dyDescent="0.25">
      <c r="A782" s="18"/>
      <c r="D782" s="144"/>
      <c r="G782" s="56"/>
      <c r="H782" s="152"/>
      <c r="K782" s="56"/>
      <c r="L782" s="56"/>
      <c r="M782" s="56"/>
      <c r="N782" s="56"/>
      <c r="O782" s="56"/>
      <c r="P782" s="56"/>
      <c r="Q782" s="56"/>
    </row>
    <row r="783" spans="1:17" ht="15.75" customHeight="1" x14ac:dyDescent="0.25">
      <c r="A783" s="18"/>
      <c r="D783" s="144"/>
      <c r="G783" s="56"/>
      <c r="H783" s="152"/>
      <c r="K783" s="56"/>
      <c r="L783" s="56"/>
      <c r="M783" s="56"/>
      <c r="N783" s="56"/>
      <c r="O783" s="56"/>
      <c r="P783" s="56"/>
      <c r="Q783" s="56"/>
    </row>
    <row r="784" spans="1:17" ht="15.75" customHeight="1" x14ac:dyDescent="0.25">
      <c r="A784" s="18"/>
      <c r="D784" s="144"/>
      <c r="G784" s="56"/>
      <c r="H784" s="152"/>
      <c r="K784" s="56"/>
      <c r="L784" s="56"/>
      <c r="M784" s="56"/>
      <c r="N784" s="56"/>
      <c r="O784" s="56"/>
      <c r="P784" s="56"/>
      <c r="Q784" s="56"/>
    </row>
    <row r="785" spans="1:17" ht="15.75" customHeight="1" x14ac:dyDescent="0.25">
      <c r="A785" s="18"/>
      <c r="D785" s="144"/>
      <c r="G785" s="56"/>
      <c r="H785" s="152"/>
      <c r="K785" s="56"/>
      <c r="L785" s="56"/>
      <c r="M785" s="56"/>
      <c r="N785" s="56"/>
      <c r="O785" s="56"/>
      <c r="P785" s="56"/>
      <c r="Q785" s="56"/>
    </row>
    <row r="786" spans="1:17" ht="15.75" customHeight="1" x14ac:dyDescent="0.25">
      <c r="A786" s="18"/>
      <c r="D786" s="144"/>
      <c r="G786" s="56"/>
      <c r="H786" s="152"/>
      <c r="K786" s="56"/>
      <c r="L786" s="56"/>
      <c r="M786" s="56"/>
      <c r="N786" s="56"/>
      <c r="O786" s="56"/>
      <c r="P786" s="56"/>
      <c r="Q786" s="56"/>
    </row>
    <row r="787" spans="1:17" ht="15.75" customHeight="1" x14ac:dyDescent="0.25">
      <c r="A787" s="18"/>
      <c r="D787" s="144"/>
      <c r="G787" s="56"/>
      <c r="H787" s="152"/>
      <c r="K787" s="56"/>
      <c r="L787" s="56"/>
      <c r="M787" s="56"/>
      <c r="N787" s="56"/>
      <c r="O787" s="56"/>
      <c r="P787" s="56"/>
      <c r="Q787" s="56"/>
    </row>
    <row r="788" spans="1:17" ht="15.75" customHeight="1" x14ac:dyDescent="0.25">
      <c r="A788" s="18"/>
      <c r="D788" s="144"/>
      <c r="G788" s="56"/>
      <c r="H788" s="152"/>
      <c r="K788" s="56"/>
      <c r="L788" s="56"/>
      <c r="M788" s="56"/>
      <c r="N788" s="56"/>
      <c r="O788" s="56"/>
      <c r="P788" s="56"/>
      <c r="Q788" s="56"/>
    </row>
    <row r="789" spans="1:17" ht="15.75" customHeight="1" x14ac:dyDescent="0.25">
      <c r="A789" s="18"/>
      <c r="D789" s="144"/>
      <c r="G789" s="56"/>
      <c r="H789" s="152"/>
      <c r="K789" s="56"/>
      <c r="L789" s="56"/>
      <c r="M789" s="56"/>
      <c r="N789" s="56"/>
      <c r="O789" s="56"/>
      <c r="P789" s="56"/>
      <c r="Q789" s="56"/>
    </row>
    <row r="790" spans="1:17" ht="15.75" customHeight="1" x14ac:dyDescent="0.25">
      <c r="A790" s="18"/>
      <c r="D790" s="144"/>
      <c r="G790" s="56"/>
      <c r="H790" s="152"/>
      <c r="K790" s="56"/>
      <c r="L790" s="56"/>
      <c r="M790" s="56"/>
      <c r="N790" s="56"/>
      <c r="O790" s="56"/>
      <c r="P790" s="56"/>
      <c r="Q790" s="56"/>
    </row>
    <row r="791" spans="1:17" ht="15.75" customHeight="1" x14ac:dyDescent="0.25">
      <c r="A791" s="18"/>
      <c r="D791" s="144"/>
      <c r="G791" s="56"/>
      <c r="H791" s="152"/>
      <c r="K791" s="56"/>
      <c r="L791" s="56"/>
      <c r="M791" s="56"/>
      <c r="N791" s="56"/>
      <c r="O791" s="56"/>
      <c r="P791" s="56"/>
      <c r="Q791" s="56"/>
    </row>
    <row r="792" spans="1:17" ht="15.75" customHeight="1" x14ac:dyDescent="0.25">
      <c r="A792" s="18"/>
      <c r="D792" s="144"/>
      <c r="G792" s="56"/>
      <c r="H792" s="152"/>
      <c r="K792" s="56"/>
      <c r="L792" s="56"/>
      <c r="M792" s="56"/>
      <c r="N792" s="56"/>
      <c r="O792" s="56"/>
      <c r="P792" s="56"/>
      <c r="Q792" s="56"/>
    </row>
    <row r="793" spans="1:17" ht="15.75" customHeight="1" x14ac:dyDescent="0.25">
      <c r="A793" s="18"/>
      <c r="D793" s="144"/>
      <c r="G793" s="56"/>
      <c r="H793" s="152"/>
      <c r="K793" s="56"/>
      <c r="L793" s="56"/>
      <c r="M793" s="56"/>
      <c r="N793" s="56"/>
      <c r="O793" s="56"/>
      <c r="P793" s="56"/>
      <c r="Q793" s="56"/>
    </row>
    <row r="794" spans="1:17" ht="15.75" customHeight="1" x14ac:dyDescent="0.25">
      <c r="A794" s="18"/>
      <c r="D794" s="144"/>
      <c r="G794" s="56"/>
      <c r="H794" s="152"/>
      <c r="K794" s="56"/>
      <c r="L794" s="56"/>
      <c r="M794" s="56"/>
      <c r="N794" s="56"/>
      <c r="O794" s="56"/>
      <c r="P794" s="56"/>
      <c r="Q794" s="56"/>
    </row>
    <row r="795" spans="1:17" ht="15.75" customHeight="1" x14ac:dyDescent="0.25">
      <c r="A795" s="18"/>
      <c r="D795" s="144"/>
      <c r="G795" s="56"/>
      <c r="H795" s="152"/>
      <c r="K795" s="56"/>
      <c r="L795" s="56"/>
      <c r="M795" s="56"/>
      <c r="N795" s="56"/>
      <c r="O795" s="56"/>
      <c r="P795" s="56"/>
      <c r="Q795" s="56"/>
    </row>
    <row r="796" spans="1:17" ht="15.75" customHeight="1" x14ac:dyDescent="0.25">
      <c r="A796" s="18"/>
      <c r="D796" s="144"/>
      <c r="G796" s="56"/>
      <c r="H796" s="152"/>
      <c r="K796" s="56"/>
      <c r="L796" s="56"/>
      <c r="M796" s="56"/>
      <c r="N796" s="56"/>
      <c r="O796" s="56"/>
      <c r="P796" s="56"/>
      <c r="Q796" s="56"/>
    </row>
    <row r="797" spans="1:17" ht="15.75" customHeight="1" x14ac:dyDescent="0.25">
      <c r="A797" s="18"/>
      <c r="D797" s="144"/>
      <c r="G797" s="56"/>
      <c r="H797" s="152"/>
      <c r="K797" s="56"/>
      <c r="L797" s="56"/>
      <c r="M797" s="56"/>
      <c r="N797" s="56"/>
      <c r="O797" s="56"/>
      <c r="P797" s="56"/>
      <c r="Q797" s="56"/>
    </row>
    <row r="798" spans="1:17" ht="15.75" customHeight="1" x14ac:dyDescent="0.25">
      <c r="A798" s="18"/>
      <c r="D798" s="144"/>
      <c r="G798" s="56"/>
      <c r="H798" s="152"/>
      <c r="K798" s="56"/>
      <c r="L798" s="56"/>
      <c r="M798" s="56"/>
      <c r="N798" s="56"/>
      <c r="O798" s="56"/>
      <c r="P798" s="56"/>
      <c r="Q798" s="56"/>
    </row>
    <row r="799" spans="1:17" ht="15.75" customHeight="1" x14ac:dyDescent="0.25">
      <c r="A799" s="18"/>
      <c r="D799" s="144"/>
      <c r="G799" s="56"/>
      <c r="H799" s="152"/>
      <c r="K799" s="56"/>
      <c r="L799" s="56"/>
      <c r="M799" s="56"/>
      <c r="N799" s="56"/>
      <c r="O799" s="56"/>
      <c r="P799" s="56"/>
      <c r="Q799" s="56"/>
    </row>
    <row r="800" spans="1:17" ht="15.75" customHeight="1" x14ac:dyDescent="0.25">
      <c r="A800" s="18"/>
      <c r="D800" s="144"/>
      <c r="G800" s="56"/>
      <c r="H800" s="152"/>
      <c r="K800" s="56"/>
      <c r="L800" s="56"/>
      <c r="M800" s="56"/>
      <c r="N800" s="56"/>
      <c r="O800" s="56"/>
      <c r="P800" s="56"/>
      <c r="Q800" s="56"/>
    </row>
    <row r="801" spans="1:17" ht="15.75" customHeight="1" x14ac:dyDescent="0.25">
      <c r="A801" s="18"/>
      <c r="D801" s="144"/>
      <c r="G801" s="56"/>
      <c r="H801" s="152"/>
      <c r="K801" s="56"/>
      <c r="L801" s="56"/>
      <c r="M801" s="56"/>
      <c r="N801" s="56"/>
      <c r="O801" s="56"/>
      <c r="P801" s="56"/>
      <c r="Q801" s="56"/>
    </row>
    <row r="802" spans="1:17" ht="15.75" customHeight="1" x14ac:dyDescent="0.25">
      <c r="A802" s="18"/>
      <c r="D802" s="144"/>
      <c r="G802" s="56"/>
      <c r="H802" s="152"/>
      <c r="K802" s="56"/>
      <c r="L802" s="56"/>
      <c r="M802" s="56"/>
      <c r="N802" s="56"/>
      <c r="O802" s="56"/>
      <c r="P802" s="56"/>
      <c r="Q802" s="56"/>
    </row>
    <row r="803" spans="1:17" ht="15.75" customHeight="1" x14ac:dyDescent="0.25">
      <c r="A803" s="18"/>
      <c r="D803" s="144"/>
      <c r="G803" s="56"/>
      <c r="H803" s="152"/>
      <c r="K803" s="56"/>
      <c r="L803" s="56"/>
      <c r="M803" s="56"/>
      <c r="N803" s="56"/>
      <c r="O803" s="56"/>
      <c r="P803" s="56"/>
      <c r="Q803" s="56"/>
    </row>
    <row r="804" spans="1:17" ht="15.75" customHeight="1" x14ac:dyDescent="0.25">
      <c r="A804" s="18"/>
      <c r="D804" s="144"/>
      <c r="G804" s="56"/>
      <c r="H804" s="152"/>
      <c r="K804" s="56"/>
      <c r="L804" s="56"/>
      <c r="M804" s="56"/>
      <c r="N804" s="56"/>
      <c r="O804" s="56"/>
      <c r="P804" s="56"/>
      <c r="Q804" s="56"/>
    </row>
    <row r="805" spans="1:17" ht="15.75" customHeight="1" x14ac:dyDescent="0.25">
      <c r="A805" s="18"/>
      <c r="D805" s="144"/>
      <c r="G805" s="56"/>
      <c r="H805" s="152"/>
      <c r="K805" s="56"/>
      <c r="L805" s="56"/>
      <c r="M805" s="56"/>
      <c r="N805" s="56"/>
      <c r="O805" s="56"/>
      <c r="P805" s="56"/>
      <c r="Q805" s="56"/>
    </row>
    <row r="806" spans="1:17" ht="15.75" customHeight="1" x14ac:dyDescent="0.25">
      <c r="A806" s="18"/>
      <c r="D806" s="144"/>
      <c r="G806" s="56"/>
      <c r="H806" s="152"/>
      <c r="K806" s="56"/>
      <c r="L806" s="56"/>
      <c r="M806" s="56"/>
      <c r="N806" s="56"/>
      <c r="O806" s="56"/>
      <c r="P806" s="56"/>
      <c r="Q806" s="56"/>
    </row>
    <row r="807" spans="1:17" ht="15.75" customHeight="1" x14ac:dyDescent="0.25">
      <c r="A807" s="18"/>
      <c r="D807" s="144"/>
      <c r="G807" s="56"/>
      <c r="H807" s="152"/>
      <c r="K807" s="56"/>
      <c r="L807" s="56"/>
      <c r="M807" s="56"/>
      <c r="N807" s="56"/>
      <c r="O807" s="56"/>
      <c r="P807" s="56"/>
      <c r="Q807" s="56"/>
    </row>
    <row r="808" spans="1:17" ht="15.75" customHeight="1" x14ac:dyDescent="0.25">
      <c r="A808" s="18"/>
      <c r="D808" s="144"/>
      <c r="G808" s="56"/>
      <c r="H808" s="152"/>
      <c r="K808" s="56"/>
      <c r="L808" s="56"/>
      <c r="M808" s="56"/>
      <c r="N808" s="56"/>
      <c r="O808" s="56"/>
      <c r="P808" s="56"/>
      <c r="Q808" s="56"/>
    </row>
    <row r="809" spans="1:17" ht="15.75" customHeight="1" x14ac:dyDescent="0.25">
      <c r="A809" s="18"/>
      <c r="D809" s="144"/>
      <c r="G809" s="56"/>
      <c r="H809" s="152"/>
      <c r="K809" s="56"/>
      <c r="L809" s="56"/>
      <c r="M809" s="56"/>
      <c r="N809" s="56"/>
      <c r="O809" s="56"/>
      <c r="P809" s="56"/>
      <c r="Q809" s="56"/>
    </row>
    <row r="810" spans="1:17" ht="15.75" customHeight="1" x14ac:dyDescent="0.25">
      <c r="A810" s="18"/>
      <c r="D810" s="144"/>
      <c r="G810" s="56"/>
      <c r="H810" s="152"/>
      <c r="K810" s="56"/>
      <c r="L810" s="56"/>
      <c r="M810" s="56"/>
      <c r="N810" s="56"/>
      <c r="O810" s="56"/>
      <c r="P810" s="56"/>
      <c r="Q810" s="56"/>
    </row>
    <row r="811" spans="1:17" ht="15.75" customHeight="1" x14ac:dyDescent="0.25">
      <c r="A811" s="18"/>
      <c r="D811" s="144"/>
      <c r="G811" s="56"/>
      <c r="H811" s="152"/>
      <c r="K811" s="56"/>
      <c r="L811" s="56"/>
      <c r="M811" s="56"/>
      <c r="N811" s="56"/>
      <c r="O811" s="56"/>
      <c r="P811" s="56"/>
      <c r="Q811" s="56"/>
    </row>
    <row r="812" spans="1:17" ht="15.75" customHeight="1" x14ac:dyDescent="0.25">
      <c r="A812" s="18"/>
      <c r="D812" s="144"/>
      <c r="G812" s="56"/>
      <c r="H812" s="152"/>
      <c r="K812" s="56"/>
      <c r="L812" s="56"/>
      <c r="M812" s="56"/>
      <c r="N812" s="56"/>
      <c r="O812" s="56"/>
      <c r="P812" s="56"/>
      <c r="Q812" s="56"/>
    </row>
    <row r="813" spans="1:17" ht="15.75" customHeight="1" x14ac:dyDescent="0.25">
      <c r="A813" s="18"/>
      <c r="D813" s="144"/>
      <c r="G813" s="56"/>
      <c r="H813" s="152"/>
      <c r="K813" s="56"/>
      <c r="L813" s="56"/>
      <c r="M813" s="56"/>
      <c r="N813" s="56"/>
      <c r="O813" s="56"/>
      <c r="P813" s="56"/>
      <c r="Q813" s="56"/>
    </row>
    <row r="814" spans="1:17" ht="15.75" customHeight="1" x14ac:dyDescent="0.25">
      <c r="A814" s="18"/>
      <c r="D814" s="144"/>
      <c r="G814" s="56"/>
      <c r="H814" s="152"/>
      <c r="K814" s="56"/>
      <c r="L814" s="56"/>
      <c r="M814" s="56"/>
      <c r="N814" s="56"/>
      <c r="O814" s="56"/>
      <c r="P814" s="56"/>
      <c r="Q814" s="56"/>
    </row>
    <row r="815" spans="1:17" ht="15.75" customHeight="1" x14ac:dyDescent="0.25">
      <c r="A815" s="18"/>
      <c r="D815" s="144"/>
      <c r="G815" s="56"/>
      <c r="H815" s="152"/>
      <c r="K815" s="56"/>
      <c r="L815" s="56"/>
      <c r="M815" s="56"/>
      <c r="N815" s="56"/>
      <c r="O815" s="56"/>
      <c r="P815" s="56"/>
      <c r="Q815" s="56"/>
    </row>
    <row r="816" spans="1:17" ht="15.75" customHeight="1" x14ac:dyDescent="0.25">
      <c r="A816" s="18"/>
      <c r="D816" s="144"/>
      <c r="G816" s="56"/>
      <c r="H816" s="152"/>
      <c r="K816" s="56"/>
      <c r="L816" s="56"/>
      <c r="M816" s="56"/>
      <c r="N816" s="56"/>
      <c r="O816" s="56"/>
      <c r="P816" s="56"/>
      <c r="Q816" s="56"/>
    </row>
    <row r="817" spans="1:17" ht="15.75" customHeight="1" x14ac:dyDescent="0.25">
      <c r="A817" s="18"/>
      <c r="D817" s="144"/>
      <c r="G817" s="56"/>
      <c r="H817" s="152"/>
      <c r="K817" s="56"/>
      <c r="L817" s="56"/>
      <c r="M817" s="56"/>
      <c r="N817" s="56"/>
      <c r="O817" s="56"/>
      <c r="P817" s="56"/>
      <c r="Q817" s="56"/>
    </row>
    <row r="818" spans="1:17" ht="15.75" customHeight="1" x14ac:dyDescent="0.25">
      <c r="A818" s="18"/>
      <c r="D818" s="144"/>
      <c r="G818" s="56"/>
      <c r="H818" s="152"/>
      <c r="K818" s="56"/>
      <c r="L818" s="56"/>
      <c r="M818" s="56"/>
      <c r="N818" s="56"/>
      <c r="O818" s="56"/>
      <c r="P818" s="56"/>
      <c r="Q818" s="56"/>
    </row>
    <row r="819" spans="1:17" ht="15.75" customHeight="1" x14ac:dyDescent="0.25">
      <c r="A819" s="18"/>
      <c r="D819" s="144"/>
      <c r="G819" s="56"/>
      <c r="H819" s="152"/>
      <c r="K819" s="56"/>
      <c r="L819" s="56"/>
      <c r="M819" s="56"/>
      <c r="N819" s="56"/>
      <c r="O819" s="56"/>
      <c r="P819" s="56"/>
      <c r="Q819" s="56"/>
    </row>
    <row r="820" spans="1:17" ht="15.75" customHeight="1" x14ac:dyDescent="0.25">
      <c r="A820" s="18"/>
      <c r="D820" s="144"/>
      <c r="G820" s="56"/>
      <c r="H820" s="152"/>
      <c r="K820" s="56"/>
      <c r="L820" s="56"/>
      <c r="M820" s="56"/>
      <c r="N820" s="56"/>
      <c r="O820" s="56"/>
      <c r="P820" s="56"/>
      <c r="Q820" s="56"/>
    </row>
    <row r="821" spans="1:17" ht="15.75" customHeight="1" x14ac:dyDescent="0.25">
      <c r="A821" s="18"/>
      <c r="D821" s="144"/>
      <c r="G821" s="56"/>
      <c r="H821" s="152"/>
      <c r="K821" s="56"/>
      <c r="L821" s="56"/>
      <c r="M821" s="56"/>
      <c r="N821" s="56"/>
      <c r="O821" s="56"/>
      <c r="P821" s="56"/>
      <c r="Q821" s="56"/>
    </row>
    <row r="822" spans="1:17" ht="15.75" customHeight="1" x14ac:dyDescent="0.25">
      <c r="A822" s="18"/>
      <c r="D822" s="144"/>
      <c r="G822" s="56"/>
      <c r="H822" s="152"/>
      <c r="K822" s="56"/>
      <c r="L822" s="56"/>
      <c r="M822" s="56"/>
      <c r="N822" s="56"/>
      <c r="O822" s="56"/>
      <c r="P822" s="56"/>
      <c r="Q822" s="56"/>
    </row>
    <row r="823" spans="1:17" ht="15.75" customHeight="1" x14ac:dyDescent="0.25">
      <c r="A823" s="18"/>
      <c r="D823" s="144"/>
      <c r="G823" s="56"/>
      <c r="H823" s="152"/>
      <c r="K823" s="56"/>
      <c r="L823" s="56"/>
      <c r="M823" s="56"/>
      <c r="N823" s="56"/>
      <c r="O823" s="56"/>
      <c r="P823" s="56"/>
      <c r="Q823" s="56"/>
    </row>
    <row r="824" spans="1:17" ht="15.75" customHeight="1" x14ac:dyDescent="0.25">
      <c r="A824" s="18"/>
      <c r="D824" s="144"/>
      <c r="G824" s="56"/>
      <c r="H824" s="152"/>
      <c r="K824" s="56"/>
      <c r="L824" s="56"/>
      <c r="M824" s="56"/>
      <c r="N824" s="56"/>
      <c r="O824" s="56"/>
      <c r="P824" s="56"/>
      <c r="Q824" s="56"/>
    </row>
    <row r="825" spans="1:17" ht="15.75" customHeight="1" x14ac:dyDescent="0.25">
      <c r="A825" s="18"/>
      <c r="D825" s="144"/>
      <c r="G825" s="56"/>
      <c r="H825" s="152"/>
      <c r="K825" s="56"/>
      <c r="L825" s="56"/>
      <c r="M825" s="56"/>
      <c r="N825" s="56"/>
      <c r="O825" s="56"/>
      <c r="P825" s="56"/>
      <c r="Q825" s="56"/>
    </row>
    <row r="826" spans="1:17" ht="15.75" customHeight="1" x14ac:dyDescent="0.25">
      <c r="A826" s="18"/>
      <c r="D826" s="144"/>
      <c r="G826" s="56"/>
      <c r="H826" s="152"/>
      <c r="K826" s="56"/>
      <c r="L826" s="56"/>
      <c r="M826" s="56"/>
      <c r="N826" s="56"/>
      <c r="O826" s="56"/>
      <c r="P826" s="56"/>
      <c r="Q826" s="56"/>
    </row>
    <row r="827" spans="1:17" ht="15.75" customHeight="1" x14ac:dyDescent="0.25">
      <c r="A827" s="18"/>
      <c r="D827" s="144"/>
      <c r="G827" s="56"/>
      <c r="H827" s="152"/>
      <c r="K827" s="56"/>
      <c r="L827" s="56"/>
      <c r="M827" s="56"/>
      <c r="N827" s="56"/>
      <c r="O827" s="56"/>
      <c r="P827" s="56"/>
      <c r="Q827" s="56"/>
    </row>
    <row r="828" spans="1:17" ht="15.75" customHeight="1" x14ac:dyDescent="0.25">
      <c r="A828" s="18"/>
      <c r="D828" s="144"/>
      <c r="G828" s="56"/>
      <c r="H828" s="152"/>
      <c r="K828" s="56"/>
      <c r="L828" s="56"/>
      <c r="M828" s="56"/>
      <c r="N828" s="56"/>
      <c r="O828" s="56"/>
      <c r="P828" s="56"/>
      <c r="Q828" s="56"/>
    </row>
    <row r="829" spans="1:17" ht="15.75" customHeight="1" x14ac:dyDescent="0.25">
      <c r="A829" s="18"/>
      <c r="D829" s="144"/>
      <c r="G829" s="56"/>
      <c r="H829" s="152"/>
      <c r="K829" s="56"/>
      <c r="L829" s="56"/>
      <c r="M829" s="56"/>
      <c r="N829" s="56"/>
      <c r="O829" s="56"/>
      <c r="P829" s="56"/>
      <c r="Q829" s="56"/>
    </row>
    <row r="830" spans="1:17" ht="15.75" customHeight="1" x14ac:dyDescent="0.25">
      <c r="A830" s="18"/>
      <c r="D830" s="144"/>
      <c r="G830" s="56"/>
      <c r="H830" s="152"/>
      <c r="K830" s="56"/>
      <c r="L830" s="56"/>
      <c r="M830" s="56"/>
      <c r="N830" s="56"/>
      <c r="O830" s="56"/>
      <c r="P830" s="56"/>
      <c r="Q830" s="56"/>
    </row>
    <row r="831" spans="1:17" ht="15.75" customHeight="1" x14ac:dyDescent="0.25">
      <c r="A831" s="18"/>
      <c r="D831" s="144"/>
      <c r="G831" s="56"/>
      <c r="H831" s="152"/>
      <c r="K831" s="56"/>
      <c r="L831" s="56"/>
      <c r="M831" s="56"/>
      <c r="N831" s="56"/>
      <c r="O831" s="56"/>
      <c r="P831" s="56"/>
      <c r="Q831" s="56"/>
    </row>
    <row r="832" spans="1:17" ht="15.75" customHeight="1" x14ac:dyDescent="0.25">
      <c r="A832" s="18"/>
      <c r="D832" s="144"/>
      <c r="G832" s="56"/>
      <c r="H832" s="152"/>
      <c r="K832" s="56"/>
      <c r="L832" s="56"/>
      <c r="M832" s="56"/>
      <c r="N832" s="56"/>
      <c r="O832" s="56"/>
      <c r="P832" s="56"/>
      <c r="Q832" s="56"/>
    </row>
    <row r="833" spans="1:17" ht="15.75" customHeight="1" x14ac:dyDescent="0.25">
      <c r="A833" s="18"/>
      <c r="D833" s="144"/>
      <c r="G833" s="56"/>
      <c r="H833" s="152"/>
      <c r="K833" s="56"/>
      <c r="L833" s="56"/>
      <c r="M833" s="56"/>
      <c r="N833" s="56"/>
      <c r="O833" s="56"/>
      <c r="P833" s="56"/>
      <c r="Q833" s="56"/>
    </row>
    <row r="834" spans="1:17" ht="15.75" customHeight="1" x14ac:dyDescent="0.25">
      <c r="A834" s="18"/>
      <c r="D834" s="144"/>
      <c r="G834" s="56"/>
      <c r="H834" s="152"/>
      <c r="K834" s="56"/>
      <c r="L834" s="56"/>
      <c r="M834" s="56"/>
      <c r="N834" s="56"/>
      <c r="O834" s="56"/>
      <c r="P834" s="56"/>
      <c r="Q834" s="56"/>
    </row>
    <row r="835" spans="1:17" ht="15.75" customHeight="1" x14ac:dyDescent="0.25">
      <c r="A835" s="18"/>
      <c r="D835" s="144"/>
      <c r="G835" s="56"/>
      <c r="H835" s="152"/>
      <c r="K835" s="56"/>
      <c r="L835" s="56"/>
      <c r="M835" s="56"/>
      <c r="N835" s="56"/>
      <c r="O835" s="56"/>
      <c r="P835" s="56"/>
      <c r="Q835" s="56"/>
    </row>
    <row r="836" spans="1:17" ht="15.75" customHeight="1" x14ac:dyDescent="0.25">
      <c r="A836" s="18"/>
      <c r="D836" s="144"/>
      <c r="G836" s="56"/>
      <c r="H836" s="152"/>
      <c r="K836" s="56"/>
      <c r="L836" s="56"/>
      <c r="M836" s="56"/>
      <c r="N836" s="56"/>
      <c r="O836" s="56"/>
      <c r="P836" s="56"/>
      <c r="Q836" s="56"/>
    </row>
    <row r="837" spans="1:17" ht="15.75" customHeight="1" x14ac:dyDescent="0.25">
      <c r="A837" s="18"/>
      <c r="D837" s="144"/>
      <c r="G837" s="56"/>
      <c r="H837" s="152"/>
      <c r="K837" s="56"/>
      <c r="L837" s="56"/>
      <c r="M837" s="56"/>
      <c r="N837" s="56"/>
      <c r="O837" s="56"/>
      <c r="P837" s="56"/>
      <c r="Q837" s="56"/>
    </row>
    <row r="838" spans="1:17" ht="15.75" customHeight="1" x14ac:dyDescent="0.25">
      <c r="A838" s="18"/>
      <c r="D838" s="144"/>
      <c r="G838" s="56"/>
      <c r="H838" s="152"/>
      <c r="K838" s="56"/>
      <c r="L838" s="56"/>
      <c r="M838" s="56"/>
      <c r="N838" s="56"/>
      <c r="O838" s="56"/>
      <c r="P838" s="56"/>
      <c r="Q838" s="56"/>
    </row>
    <row r="839" spans="1:17" ht="15.75" customHeight="1" x14ac:dyDescent="0.25">
      <c r="A839" s="18"/>
      <c r="D839" s="144"/>
      <c r="G839" s="56"/>
      <c r="H839" s="152"/>
      <c r="K839" s="56"/>
      <c r="L839" s="56"/>
      <c r="M839" s="56"/>
      <c r="N839" s="56"/>
      <c r="O839" s="56"/>
      <c r="P839" s="56"/>
      <c r="Q839" s="56"/>
    </row>
    <row r="840" spans="1:17" ht="15.75" customHeight="1" x14ac:dyDescent="0.25">
      <c r="A840" s="18"/>
      <c r="D840" s="144"/>
      <c r="G840" s="56"/>
      <c r="H840" s="152"/>
      <c r="K840" s="56"/>
      <c r="L840" s="56"/>
      <c r="M840" s="56"/>
      <c r="N840" s="56"/>
      <c r="O840" s="56"/>
      <c r="P840" s="56"/>
      <c r="Q840" s="56"/>
    </row>
    <row r="841" spans="1:17" ht="15.75" customHeight="1" x14ac:dyDescent="0.25">
      <c r="A841" s="18"/>
      <c r="D841" s="144"/>
      <c r="G841" s="56"/>
      <c r="H841" s="152"/>
      <c r="K841" s="56"/>
      <c r="L841" s="56"/>
      <c r="M841" s="56"/>
      <c r="N841" s="56"/>
      <c r="O841" s="56"/>
      <c r="P841" s="56"/>
      <c r="Q841" s="56"/>
    </row>
    <row r="842" spans="1:17" ht="15.75" customHeight="1" x14ac:dyDescent="0.25">
      <c r="A842" s="18"/>
      <c r="D842" s="144"/>
      <c r="G842" s="56"/>
      <c r="H842" s="152"/>
      <c r="K842" s="56"/>
      <c r="L842" s="56"/>
      <c r="M842" s="56"/>
      <c r="N842" s="56"/>
      <c r="O842" s="56"/>
      <c r="P842" s="56"/>
      <c r="Q842" s="56"/>
    </row>
    <row r="843" spans="1:17" ht="15.75" customHeight="1" x14ac:dyDescent="0.25">
      <c r="A843" s="18"/>
      <c r="D843" s="144"/>
      <c r="G843" s="56"/>
      <c r="H843" s="152"/>
      <c r="K843" s="56"/>
      <c r="L843" s="56"/>
      <c r="M843" s="56"/>
      <c r="N843" s="56"/>
      <c r="O843" s="56"/>
      <c r="P843" s="56"/>
      <c r="Q843" s="56"/>
    </row>
    <row r="844" spans="1:17" ht="15.75" customHeight="1" x14ac:dyDescent="0.25">
      <c r="A844" s="18"/>
      <c r="D844" s="144"/>
      <c r="G844" s="56"/>
      <c r="H844" s="152"/>
      <c r="K844" s="56"/>
      <c r="L844" s="56"/>
      <c r="M844" s="56"/>
      <c r="N844" s="56"/>
      <c r="O844" s="56"/>
      <c r="P844" s="56"/>
      <c r="Q844" s="56"/>
    </row>
    <row r="845" spans="1:17" ht="15.75" customHeight="1" x14ac:dyDescent="0.25">
      <c r="A845" s="18"/>
      <c r="D845" s="144"/>
      <c r="G845" s="56"/>
      <c r="H845" s="152"/>
      <c r="K845" s="56"/>
      <c r="L845" s="56"/>
      <c r="M845" s="56"/>
      <c r="N845" s="56"/>
      <c r="O845" s="56"/>
      <c r="P845" s="56"/>
      <c r="Q845" s="56"/>
    </row>
    <row r="846" spans="1:17" ht="15.75" customHeight="1" x14ac:dyDescent="0.25">
      <c r="A846" s="18"/>
      <c r="D846" s="144"/>
      <c r="G846" s="56"/>
      <c r="H846" s="152"/>
      <c r="K846" s="56"/>
      <c r="L846" s="56"/>
      <c r="M846" s="56"/>
      <c r="N846" s="56"/>
      <c r="O846" s="56"/>
      <c r="P846" s="56"/>
      <c r="Q846" s="56"/>
    </row>
    <row r="847" spans="1:17" ht="15.75" customHeight="1" x14ac:dyDescent="0.25">
      <c r="A847" s="18"/>
      <c r="D847" s="144"/>
      <c r="G847" s="56"/>
      <c r="H847" s="152"/>
      <c r="K847" s="56"/>
      <c r="L847" s="56"/>
      <c r="M847" s="56"/>
      <c r="N847" s="56"/>
      <c r="O847" s="56"/>
      <c r="P847" s="56"/>
      <c r="Q847" s="56"/>
    </row>
    <row r="848" spans="1:17" ht="15.75" customHeight="1" x14ac:dyDescent="0.25">
      <c r="A848" s="18"/>
      <c r="D848" s="144"/>
      <c r="G848" s="56"/>
      <c r="H848" s="152"/>
      <c r="K848" s="56"/>
      <c r="L848" s="56"/>
      <c r="M848" s="56"/>
      <c r="N848" s="56"/>
      <c r="O848" s="56"/>
      <c r="P848" s="56"/>
      <c r="Q848" s="56"/>
    </row>
    <row r="849" spans="1:17" ht="15.75" customHeight="1" x14ac:dyDescent="0.25">
      <c r="A849" s="18"/>
      <c r="D849" s="144"/>
      <c r="G849" s="56"/>
      <c r="H849" s="152"/>
      <c r="K849" s="56"/>
      <c r="L849" s="56"/>
      <c r="M849" s="56"/>
      <c r="N849" s="56"/>
      <c r="O849" s="56"/>
      <c r="P849" s="56"/>
      <c r="Q849" s="56"/>
    </row>
    <row r="850" spans="1:17" ht="15.75" customHeight="1" x14ac:dyDescent="0.25">
      <c r="A850" s="18"/>
      <c r="D850" s="144"/>
      <c r="G850" s="56"/>
      <c r="H850" s="152"/>
      <c r="K850" s="56"/>
      <c r="L850" s="56"/>
      <c r="M850" s="56"/>
      <c r="N850" s="56"/>
      <c r="O850" s="56"/>
      <c r="P850" s="56"/>
      <c r="Q850" s="56"/>
    </row>
    <row r="851" spans="1:17" ht="15.75" customHeight="1" x14ac:dyDescent="0.25">
      <c r="A851" s="18"/>
      <c r="D851" s="144"/>
      <c r="G851" s="56"/>
      <c r="H851" s="152"/>
      <c r="K851" s="56"/>
      <c r="L851" s="56"/>
      <c r="M851" s="56"/>
      <c r="N851" s="56"/>
      <c r="O851" s="56"/>
      <c r="P851" s="56"/>
      <c r="Q851" s="56"/>
    </row>
    <row r="852" spans="1:17" ht="15.75" customHeight="1" x14ac:dyDescent="0.25">
      <c r="A852" s="18"/>
      <c r="D852" s="144"/>
      <c r="G852" s="56"/>
      <c r="H852" s="152"/>
      <c r="K852" s="56"/>
      <c r="L852" s="56"/>
      <c r="M852" s="56"/>
      <c r="N852" s="56"/>
      <c r="O852" s="56"/>
      <c r="P852" s="56"/>
      <c r="Q852" s="56"/>
    </row>
    <row r="853" spans="1:17" ht="15.75" customHeight="1" x14ac:dyDescent="0.25">
      <c r="A853" s="18"/>
      <c r="D853" s="144"/>
      <c r="G853" s="56"/>
      <c r="H853" s="152"/>
      <c r="K853" s="56"/>
      <c r="L853" s="56"/>
      <c r="M853" s="56"/>
      <c r="N853" s="56"/>
      <c r="O853" s="56"/>
      <c r="P853" s="56"/>
      <c r="Q853" s="56"/>
    </row>
    <row r="854" spans="1:17" ht="15.75" customHeight="1" x14ac:dyDescent="0.25">
      <c r="A854" s="18"/>
      <c r="D854" s="144"/>
      <c r="G854" s="56"/>
      <c r="H854" s="152"/>
      <c r="K854" s="56"/>
      <c r="L854" s="56"/>
      <c r="M854" s="56"/>
      <c r="N854" s="56"/>
      <c r="O854" s="56"/>
      <c r="P854" s="56"/>
      <c r="Q854" s="56"/>
    </row>
    <row r="855" spans="1:17" ht="15.75" customHeight="1" x14ac:dyDescent="0.25">
      <c r="A855" s="18"/>
      <c r="D855" s="144"/>
      <c r="G855" s="56"/>
      <c r="H855" s="152"/>
      <c r="K855" s="56"/>
      <c r="L855" s="56"/>
      <c r="M855" s="56"/>
      <c r="N855" s="56"/>
      <c r="O855" s="56"/>
      <c r="P855" s="56"/>
      <c r="Q855" s="56"/>
    </row>
    <row r="856" spans="1:17" ht="15.75" customHeight="1" x14ac:dyDescent="0.25">
      <c r="A856" s="18"/>
      <c r="D856" s="144"/>
      <c r="G856" s="56"/>
      <c r="H856" s="152"/>
      <c r="K856" s="56"/>
      <c r="L856" s="56"/>
      <c r="M856" s="56"/>
      <c r="N856" s="56"/>
      <c r="O856" s="56"/>
      <c r="P856" s="56"/>
      <c r="Q856" s="56"/>
    </row>
    <row r="857" spans="1:17" ht="15.75" customHeight="1" x14ac:dyDescent="0.25">
      <c r="A857" s="18"/>
      <c r="D857" s="144"/>
      <c r="G857" s="56"/>
      <c r="H857" s="152"/>
      <c r="K857" s="56"/>
      <c r="L857" s="56"/>
      <c r="M857" s="56"/>
      <c r="N857" s="56"/>
      <c r="O857" s="56"/>
      <c r="P857" s="56"/>
      <c r="Q857" s="56"/>
    </row>
    <row r="858" spans="1:17" ht="15.75" customHeight="1" x14ac:dyDescent="0.25">
      <c r="A858" s="18"/>
      <c r="D858" s="144"/>
      <c r="G858" s="56"/>
      <c r="H858" s="152"/>
      <c r="K858" s="56"/>
      <c r="L858" s="56"/>
      <c r="M858" s="56"/>
      <c r="N858" s="56"/>
      <c r="O858" s="56"/>
      <c r="P858" s="56"/>
      <c r="Q858" s="56"/>
    </row>
    <row r="859" spans="1:17" ht="15.75" customHeight="1" x14ac:dyDescent="0.25">
      <c r="A859" s="18"/>
      <c r="D859" s="144"/>
      <c r="G859" s="56"/>
      <c r="H859" s="152"/>
      <c r="K859" s="56"/>
      <c r="L859" s="56"/>
      <c r="M859" s="56"/>
      <c r="N859" s="56"/>
      <c r="O859" s="56"/>
      <c r="P859" s="56"/>
      <c r="Q859" s="56"/>
    </row>
    <row r="860" spans="1:17" ht="15.75" customHeight="1" x14ac:dyDescent="0.25">
      <c r="A860" s="18"/>
      <c r="D860" s="144"/>
      <c r="G860" s="56"/>
      <c r="H860" s="152"/>
      <c r="K860" s="56"/>
      <c r="L860" s="56"/>
      <c r="M860" s="56"/>
      <c r="N860" s="56"/>
      <c r="O860" s="56"/>
      <c r="P860" s="56"/>
      <c r="Q860" s="56"/>
    </row>
    <row r="861" spans="1:17" ht="15.75" customHeight="1" x14ac:dyDescent="0.25">
      <c r="A861" s="18"/>
      <c r="D861" s="144"/>
      <c r="G861" s="56"/>
      <c r="H861" s="152"/>
      <c r="K861" s="56"/>
      <c r="L861" s="56"/>
      <c r="M861" s="56"/>
      <c r="N861" s="56"/>
      <c r="O861" s="56"/>
      <c r="P861" s="56"/>
      <c r="Q861" s="56"/>
    </row>
    <row r="862" spans="1:17" ht="15.75" customHeight="1" x14ac:dyDescent="0.25">
      <c r="A862" s="18"/>
      <c r="D862" s="144"/>
      <c r="G862" s="56"/>
      <c r="H862" s="152"/>
      <c r="K862" s="56"/>
      <c r="L862" s="56"/>
      <c r="M862" s="56"/>
      <c r="N862" s="56"/>
      <c r="O862" s="56"/>
      <c r="P862" s="56"/>
      <c r="Q862" s="56"/>
    </row>
    <row r="863" spans="1:17" ht="15.75" customHeight="1" x14ac:dyDescent="0.25">
      <c r="A863" s="18"/>
      <c r="D863" s="144"/>
      <c r="G863" s="56"/>
      <c r="H863" s="152"/>
      <c r="K863" s="56"/>
      <c r="L863" s="56"/>
      <c r="M863" s="56"/>
      <c r="N863" s="56"/>
      <c r="O863" s="56"/>
      <c r="P863" s="56"/>
      <c r="Q863" s="56"/>
    </row>
    <row r="864" spans="1:17" ht="15.75" customHeight="1" x14ac:dyDescent="0.25">
      <c r="A864" s="18"/>
      <c r="D864" s="144"/>
      <c r="G864" s="56"/>
      <c r="H864" s="152"/>
      <c r="K864" s="56"/>
      <c r="L864" s="56"/>
      <c r="M864" s="56"/>
      <c r="N864" s="56"/>
      <c r="O864" s="56"/>
      <c r="P864" s="56"/>
      <c r="Q864" s="56"/>
    </row>
    <row r="865" spans="1:17" ht="15.75" customHeight="1" x14ac:dyDescent="0.25">
      <c r="A865" s="18"/>
      <c r="D865" s="144"/>
      <c r="G865" s="56"/>
      <c r="H865" s="152"/>
      <c r="K865" s="56"/>
      <c r="L865" s="56"/>
      <c r="M865" s="56"/>
      <c r="N865" s="56"/>
      <c r="O865" s="56"/>
      <c r="P865" s="56"/>
      <c r="Q865" s="56"/>
    </row>
    <row r="866" spans="1:17" ht="15.75" customHeight="1" x14ac:dyDescent="0.25">
      <c r="A866" s="18"/>
      <c r="D866" s="144"/>
      <c r="G866" s="56"/>
      <c r="H866" s="152"/>
      <c r="K866" s="56"/>
      <c r="L866" s="56"/>
      <c r="M866" s="56"/>
      <c r="N866" s="56"/>
      <c r="O866" s="56"/>
      <c r="P866" s="56"/>
      <c r="Q866" s="56"/>
    </row>
    <row r="867" spans="1:17" ht="15.75" customHeight="1" x14ac:dyDescent="0.25">
      <c r="A867" s="18"/>
      <c r="D867" s="144"/>
      <c r="G867" s="56"/>
      <c r="H867" s="152"/>
      <c r="K867" s="56"/>
      <c r="L867" s="56"/>
      <c r="M867" s="56"/>
      <c r="N867" s="56"/>
      <c r="O867" s="56"/>
      <c r="P867" s="56"/>
      <c r="Q867" s="56"/>
    </row>
    <row r="868" spans="1:17" ht="15.75" customHeight="1" x14ac:dyDescent="0.25">
      <c r="A868" s="18"/>
      <c r="D868" s="144"/>
      <c r="G868" s="56"/>
      <c r="H868" s="152"/>
      <c r="K868" s="56"/>
      <c r="L868" s="56"/>
      <c r="M868" s="56"/>
      <c r="N868" s="56"/>
      <c r="O868" s="56"/>
      <c r="P868" s="56"/>
      <c r="Q868" s="56"/>
    </row>
    <row r="869" spans="1:17" ht="15.75" customHeight="1" x14ac:dyDescent="0.25">
      <c r="A869" s="18"/>
      <c r="D869" s="144"/>
      <c r="G869" s="56"/>
      <c r="H869" s="152"/>
      <c r="K869" s="56"/>
      <c r="L869" s="56"/>
      <c r="M869" s="56"/>
      <c r="N869" s="56"/>
      <c r="O869" s="56"/>
      <c r="P869" s="56"/>
      <c r="Q869" s="56"/>
    </row>
    <row r="870" spans="1:17" ht="15.75" customHeight="1" x14ac:dyDescent="0.25">
      <c r="A870" s="18"/>
      <c r="D870" s="144"/>
      <c r="G870" s="56"/>
      <c r="H870" s="152"/>
      <c r="K870" s="56"/>
      <c r="L870" s="56"/>
      <c r="M870" s="56"/>
      <c r="N870" s="56"/>
      <c r="O870" s="56"/>
      <c r="P870" s="56"/>
      <c r="Q870" s="56"/>
    </row>
    <row r="871" spans="1:17" ht="15.75" customHeight="1" x14ac:dyDescent="0.25">
      <c r="A871" s="18"/>
      <c r="D871" s="144"/>
      <c r="G871" s="56"/>
      <c r="H871" s="152"/>
      <c r="K871" s="56"/>
      <c r="L871" s="56"/>
      <c r="M871" s="56"/>
      <c r="N871" s="56"/>
      <c r="O871" s="56"/>
      <c r="P871" s="56"/>
      <c r="Q871" s="56"/>
    </row>
    <row r="872" spans="1:17" ht="15.75" customHeight="1" x14ac:dyDescent="0.25">
      <c r="A872" s="18"/>
      <c r="D872" s="144"/>
      <c r="G872" s="56"/>
      <c r="H872" s="152"/>
      <c r="K872" s="56"/>
      <c r="L872" s="56"/>
      <c r="M872" s="56"/>
      <c r="N872" s="56"/>
      <c r="O872" s="56"/>
      <c r="P872" s="56"/>
      <c r="Q872" s="56"/>
    </row>
    <row r="873" spans="1:17" ht="15.75" customHeight="1" x14ac:dyDescent="0.25">
      <c r="A873" s="18"/>
      <c r="D873" s="144"/>
      <c r="G873" s="56"/>
      <c r="H873" s="152"/>
      <c r="K873" s="56"/>
      <c r="L873" s="56"/>
      <c r="M873" s="56"/>
      <c r="N873" s="56"/>
      <c r="O873" s="56"/>
      <c r="P873" s="56"/>
      <c r="Q873" s="56"/>
    </row>
    <row r="874" spans="1:17" ht="15.75" customHeight="1" x14ac:dyDescent="0.25">
      <c r="A874" s="18"/>
      <c r="D874" s="144"/>
      <c r="G874" s="56"/>
      <c r="H874" s="152"/>
      <c r="K874" s="56"/>
      <c r="L874" s="56"/>
      <c r="M874" s="56"/>
      <c r="N874" s="56"/>
      <c r="O874" s="56"/>
      <c r="P874" s="56"/>
      <c r="Q874" s="56"/>
    </row>
    <row r="875" spans="1:17" ht="15.75" customHeight="1" x14ac:dyDescent="0.25">
      <c r="A875" s="18"/>
      <c r="D875" s="144"/>
      <c r="G875" s="56"/>
      <c r="H875" s="152"/>
      <c r="K875" s="56"/>
      <c r="L875" s="56"/>
      <c r="M875" s="56"/>
      <c r="N875" s="56"/>
      <c r="O875" s="56"/>
      <c r="P875" s="56"/>
      <c r="Q875" s="56"/>
    </row>
    <row r="876" spans="1:17" ht="15.75" customHeight="1" x14ac:dyDescent="0.25">
      <c r="A876" s="18"/>
      <c r="D876" s="144"/>
      <c r="G876" s="56"/>
      <c r="H876" s="152"/>
      <c r="K876" s="56"/>
      <c r="L876" s="56"/>
      <c r="M876" s="56"/>
      <c r="N876" s="56"/>
      <c r="O876" s="56"/>
      <c r="P876" s="56"/>
      <c r="Q876" s="56"/>
    </row>
    <row r="877" spans="1:17" ht="15.75" customHeight="1" x14ac:dyDescent="0.25">
      <c r="A877" s="18"/>
      <c r="D877" s="144"/>
      <c r="G877" s="56"/>
      <c r="H877" s="152"/>
      <c r="K877" s="56"/>
      <c r="L877" s="56"/>
      <c r="M877" s="56"/>
      <c r="N877" s="56"/>
      <c r="O877" s="56"/>
      <c r="P877" s="56"/>
      <c r="Q877" s="56"/>
    </row>
    <row r="878" spans="1:17" ht="15.75" customHeight="1" x14ac:dyDescent="0.25">
      <c r="A878" s="18"/>
      <c r="D878" s="144"/>
      <c r="G878" s="56"/>
      <c r="H878" s="152"/>
      <c r="K878" s="56"/>
      <c r="L878" s="56"/>
      <c r="M878" s="56"/>
      <c r="N878" s="56"/>
      <c r="O878" s="56"/>
      <c r="P878" s="56"/>
      <c r="Q878" s="56"/>
    </row>
    <row r="879" spans="1:17" ht="15.75" customHeight="1" x14ac:dyDescent="0.25">
      <c r="A879" s="18"/>
      <c r="D879" s="144"/>
      <c r="G879" s="56"/>
      <c r="H879" s="152"/>
      <c r="K879" s="56"/>
      <c r="L879" s="56"/>
      <c r="M879" s="56"/>
      <c r="N879" s="56"/>
      <c r="O879" s="56"/>
      <c r="P879" s="56"/>
      <c r="Q879" s="56"/>
    </row>
    <row r="880" spans="1:17" ht="15.75" customHeight="1" x14ac:dyDescent="0.25">
      <c r="A880" s="18"/>
      <c r="D880" s="144"/>
      <c r="G880" s="56"/>
      <c r="H880" s="152"/>
      <c r="K880" s="56"/>
      <c r="L880" s="56"/>
      <c r="M880" s="56"/>
      <c r="N880" s="56"/>
      <c r="O880" s="56"/>
      <c r="P880" s="56"/>
      <c r="Q880" s="56"/>
    </row>
    <row r="881" spans="1:17" ht="15.75" customHeight="1" x14ac:dyDescent="0.25">
      <c r="A881" s="18"/>
      <c r="D881" s="144"/>
      <c r="G881" s="56"/>
      <c r="H881" s="152"/>
      <c r="K881" s="56"/>
      <c r="L881" s="56"/>
      <c r="M881" s="56"/>
      <c r="N881" s="56"/>
      <c r="O881" s="56"/>
      <c r="P881" s="56"/>
      <c r="Q881" s="56"/>
    </row>
    <row r="882" spans="1:17" ht="15.75" customHeight="1" x14ac:dyDescent="0.25">
      <c r="A882" s="18"/>
      <c r="D882" s="144"/>
      <c r="G882" s="56"/>
      <c r="H882" s="152"/>
      <c r="K882" s="56"/>
      <c r="L882" s="56"/>
      <c r="M882" s="56"/>
      <c r="N882" s="56"/>
      <c r="O882" s="56"/>
      <c r="P882" s="56"/>
      <c r="Q882" s="56"/>
    </row>
    <row r="883" spans="1:17" ht="15.75" customHeight="1" x14ac:dyDescent="0.25">
      <c r="A883" s="18"/>
      <c r="D883" s="144"/>
      <c r="G883" s="56"/>
      <c r="H883" s="152"/>
      <c r="K883" s="56"/>
      <c r="L883" s="56"/>
      <c r="M883" s="56"/>
      <c r="N883" s="56"/>
      <c r="O883" s="56"/>
      <c r="P883" s="56"/>
      <c r="Q883" s="56"/>
    </row>
    <row r="884" spans="1:17" ht="15.75" customHeight="1" x14ac:dyDescent="0.25">
      <c r="A884" s="18"/>
      <c r="D884" s="144"/>
      <c r="G884" s="56"/>
      <c r="H884" s="152"/>
      <c r="K884" s="56"/>
      <c r="L884" s="56"/>
      <c r="M884" s="56"/>
      <c r="N884" s="56"/>
      <c r="O884" s="56"/>
      <c r="P884" s="56"/>
      <c r="Q884" s="56"/>
    </row>
    <row r="885" spans="1:17" ht="15.75" customHeight="1" x14ac:dyDescent="0.25">
      <c r="A885" s="18"/>
      <c r="D885" s="144"/>
      <c r="G885" s="56"/>
      <c r="H885" s="152"/>
      <c r="K885" s="56"/>
      <c r="L885" s="56"/>
      <c r="M885" s="56"/>
      <c r="N885" s="56"/>
      <c r="O885" s="56"/>
      <c r="P885" s="56"/>
      <c r="Q885" s="56"/>
    </row>
    <row r="886" spans="1:17" ht="15.75" customHeight="1" x14ac:dyDescent="0.25">
      <c r="A886" s="18"/>
      <c r="D886" s="144"/>
      <c r="G886" s="56"/>
      <c r="H886" s="152"/>
      <c r="K886" s="56"/>
      <c r="L886" s="56"/>
      <c r="M886" s="56"/>
      <c r="N886" s="56"/>
      <c r="O886" s="56"/>
      <c r="P886" s="56"/>
      <c r="Q886" s="56"/>
    </row>
    <row r="887" spans="1:17" ht="15.75" customHeight="1" x14ac:dyDescent="0.25">
      <c r="A887" s="18"/>
      <c r="D887" s="144"/>
      <c r="G887" s="56"/>
      <c r="H887" s="152"/>
      <c r="K887" s="56"/>
      <c r="L887" s="56"/>
      <c r="M887" s="56"/>
      <c r="N887" s="56"/>
      <c r="O887" s="56"/>
      <c r="P887" s="56"/>
      <c r="Q887" s="56"/>
    </row>
    <row r="888" spans="1:17" ht="15.75" customHeight="1" x14ac:dyDescent="0.25">
      <c r="A888" s="18"/>
      <c r="D888" s="144"/>
      <c r="G888" s="56"/>
      <c r="H888" s="152"/>
      <c r="K888" s="56"/>
      <c r="L888" s="56"/>
      <c r="M888" s="56"/>
      <c r="N888" s="56"/>
      <c r="O888" s="56"/>
      <c r="P888" s="56"/>
      <c r="Q888" s="56"/>
    </row>
    <row r="889" spans="1:17" ht="15.75" customHeight="1" x14ac:dyDescent="0.25">
      <c r="A889" s="18"/>
      <c r="D889" s="144"/>
      <c r="G889" s="56"/>
      <c r="H889" s="152"/>
      <c r="K889" s="56"/>
      <c r="L889" s="56"/>
      <c r="M889" s="56"/>
      <c r="N889" s="56"/>
      <c r="O889" s="56"/>
      <c r="P889" s="56"/>
      <c r="Q889" s="56"/>
    </row>
    <row r="890" spans="1:17" ht="15.75" customHeight="1" x14ac:dyDescent="0.25">
      <c r="A890" s="18"/>
      <c r="D890" s="144"/>
      <c r="G890" s="56"/>
      <c r="H890" s="152"/>
      <c r="K890" s="56"/>
      <c r="L890" s="56"/>
      <c r="M890" s="56"/>
      <c r="N890" s="56"/>
      <c r="O890" s="56"/>
      <c r="P890" s="56"/>
      <c r="Q890" s="56"/>
    </row>
    <row r="891" spans="1:17" ht="15.75" customHeight="1" x14ac:dyDescent="0.25">
      <c r="A891" s="18"/>
      <c r="D891" s="144"/>
      <c r="G891" s="56"/>
      <c r="H891" s="152"/>
      <c r="K891" s="56"/>
      <c r="L891" s="56"/>
      <c r="M891" s="56"/>
      <c r="N891" s="56"/>
      <c r="O891" s="56"/>
      <c r="P891" s="56"/>
      <c r="Q891" s="56"/>
    </row>
    <row r="892" spans="1:17" ht="15.75" customHeight="1" x14ac:dyDescent="0.25">
      <c r="A892" s="18"/>
      <c r="D892" s="144"/>
      <c r="G892" s="56"/>
      <c r="H892" s="152"/>
      <c r="K892" s="56"/>
      <c r="L892" s="56"/>
      <c r="M892" s="56"/>
      <c r="N892" s="56"/>
      <c r="O892" s="56"/>
      <c r="P892" s="56"/>
      <c r="Q892" s="56"/>
    </row>
    <row r="893" spans="1:17" ht="15.75" customHeight="1" x14ac:dyDescent="0.25">
      <c r="A893" s="18"/>
      <c r="D893" s="144"/>
      <c r="G893" s="56"/>
      <c r="H893" s="152"/>
      <c r="K893" s="56"/>
      <c r="L893" s="56"/>
      <c r="M893" s="56"/>
      <c r="N893" s="56"/>
      <c r="O893" s="56"/>
      <c r="P893" s="56"/>
      <c r="Q893" s="56"/>
    </row>
    <row r="894" spans="1:17" ht="15.75" customHeight="1" x14ac:dyDescent="0.25">
      <c r="A894" s="18"/>
      <c r="D894" s="144"/>
      <c r="G894" s="56"/>
      <c r="H894" s="152"/>
      <c r="K894" s="56"/>
      <c r="L894" s="56"/>
      <c r="M894" s="56"/>
      <c r="N894" s="56"/>
      <c r="O894" s="56"/>
      <c r="P894" s="56"/>
      <c r="Q894" s="56"/>
    </row>
    <row r="895" spans="1:17" ht="15.75" customHeight="1" x14ac:dyDescent="0.25">
      <c r="A895" s="18"/>
      <c r="D895" s="144"/>
      <c r="G895" s="56"/>
      <c r="H895" s="152"/>
      <c r="K895" s="56"/>
      <c r="L895" s="56"/>
      <c r="M895" s="56"/>
      <c r="N895" s="56"/>
      <c r="O895" s="56"/>
      <c r="P895" s="56"/>
      <c r="Q895" s="56"/>
    </row>
    <row r="896" spans="1:17" ht="15.75" customHeight="1" x14ac:dyDescent="0.25">
      <c r="A896" s="18"/>
      <c r="D896" s="144"/>
      <c r="G896" s="56"/>
      <c r="H896" s="152"/>
      <c r="K896" s="56"/>
      <c r="L896" s="56"/>
      <c r="M896" s="56"/>
      <c r="N896" s="56"/>
      <c r="O896" s="56"/>
      <c r="P896" s="56"/>
      <c r="Q896" s="56"/>
    </row>
    <row r="897" spans="1:17" ht="15.75" customHeight="1" x14ac:dyDescent="0.25">
      <c r="A897" s="18"/>
      <c r="D897" s="144"/>
      <c r="G897" s="56"/>
      <c r="H897" s="152"/>
      <c r="K897" s="56"/>
      <c r="L897" s="56"/>
      <c r="M897" s="56"/>
      <c r="N897" s="56"/>
      <c r="O897" s="56"/>
      <c r="P897" s="56"/>
      <c r="Q897" s="56"/>
    </row>
    <row r="898" spans="1:17" ht="15.75" customHeight="1" x14ac:dyDescent="0.25">
      <c r="A898" s="18"/>
      <c r="D898" s="144"/>
      <c r="G898" s="56"/>
      <c r="H898" s="152"/>
      <c r="K898" s="56"/>
      <c r="L898" s="56"/>
      <c r="M898" s="56"/>
      <c r="N898" s="56"/>
      <c r="O898" s="56"/>
      <c r="P898" s="56"/>
      <c r="Q898" s="56"/>
    </row>
    <row r="899" spans="1:17" ht="15.75" customHeight="1" x14ac:dyDescent="0.25">
      <c r="A899" s="18"/>
      <c r="D899" s="144"/>
      <c r="G899" s="56"/>
      <c r="H899" s="152"/>
      <c r="K899" s="56"/>
      <c r="L899" s="56"/>
      <c r="M899" s="56"/>
      <c r="N899" s="56"/>
      <c r="O899" s="56"/>
      <c r="P899" s="56"/>
      <c r="Q899" s="56"/>
    </row>
    <row r="900" spans="1:17" ht="15.75" customHeight="1" x14ac:dyDescent="0.25">
      <c r="A900" s="18"/>
      <c r="D900" s="144"/>
      <c r="G900" s="56"/>
      <c r="H900" s="152"/>
      <c r="K900" s="56"/>
      <c r="L900" s="56"/>
      <c r="M900" s="56"/>
      <c r="N900" s="56"/>
      <c r="O900" s="56"/>
      <c r="P900" s="56"/>
      <c r="Q900" s="56"/>
    </row>
    <row r="901" spans="1:17" ht="15.75" customHeight="1" x14ac:dyDescent="0.25">
      <c r="A901" s="18"/>
      <c r="D901" s="144"/>
      <c r="G901" s="56"/>
      <c r="H901" s="152"/>
      <c r="K901" s="56"/>
      <c r="L901" s="56"/>
      <c r="M901" s="56"/>
      <c r="N901" s="56"/>
      <c r="O901" s="56"/>
      <c r="P901" s="56"/>
      <c r="Q901" s="56"/>
    </row>
    <row r="902" spans="1:17" ht="15.75" customHeight="1" x14ac:dyDescent="0.25">
      <c r="A902" s="18"/>
      <c r="D902" s="144"/>
      <c r="G902" s="56"/>
      <c r="H902" s="152"/>
      <c r="K902" s="56"/>
      <c r="L902" s="56"/>
      <c r="M902" s="56"/>
      <c r="N902" s="56"/>
      <c r="O902" s="56"/>
      <c r="P902" s="56"/>
      <c r="Q902" s="56"/>
    </row>
    <row r="903" spans="1:17" ht="15.75" customHeight="1" x14ac:dyDescent="0.25">
      <c r="A903" s="18"/>
      <c r="D903" s="144"/>
      <c r="G903" s="56"/>
      <c r="H903" s="152"/>
      <c r="K903" s="56"/>
      <c r="L903" s="56"/>
      <c r="M903" s="56"/>
      <c r="N903" s="56"/>
      <c r="O903" s="56"/>
      <c r="P903" s="56"/>
      <c r="Q903" s="56"/>
    </row>
    <row r="904" spans="1:17" ht="15.75" customHeight="1" x14ac:dyDescent="0.25">
      <c r="A904" s="18"/>
      <c r="D904" s="144"/>
      <c r="G904" s="56"/>
      <c r="H904" s="152"/>
      <c r="K904" s="56"/>
      <c r="L904" s="56"/>
      <c r="M904" s="56"/>
      <c r="N904" s="56"/>
      <c r="O904" s="56"/>
      <c r="P904" s="56"/>
      <c r="Q904" s="56"/>
    </row>
    <row r="905" spans="1:17" ht="15.75" customHeight="1" x14ac:dyDescent="0.25">
      <c r="A905" s="18"/>
      <c r="D905" s="144"/>
      <c r="G905" s="56"/>
      <c r="H905" s="152"/>
      <c r="K905" s="56"/>
      <c r="L905" s="56"/>
      <c r="M905" s="56"/>
      <c r="N905" s="56"/>
      <c r="O905" s="56"/>
      <c r="P905" s="56"/>
      <c r="Q905" s="56"/>
    </row>
    <row r="906" spans="1:17" ht="15.75" customHeight="1" x14ac:dyDescent="0.25">
      <c r="A906" s="18"/>
      <c r="D906" s="144"/>
      <c r="G906" s="56"/>
      <c r="H906" s="152"/>
      <c r="K906" s="56"/>
      <c r="L906" s="56"/>
      <c r="M906" s="56"/>
      <c r="N906" s="56"/>
      <c r="O906" s="56"/>
      <c r="P906" s="56"/>
      <c r="Q906" s="56"/>
    </row>
    <row r="907" spans="1:17" ht="15.75" customHeight="1" x14ac:dyDescent="0.25">
      <c r="A907" s="18"/>
      <c r="D907" s="144"/>
      <c r="G907" s="56"/>
      <c r="H907" s="152"/>
      <c r="K907" s="56"/>
      <c r="L907" s="56"/>
      <c r="M907" s="56"/>
      <c r="N907" s="56"/>
      <c r="O907" s="56"/>
      <c r="P907" s="56"/>
      <c r="Q907" s="56"/>
    </row>
    <row r="908" spans="1:17" ht="15.75" customHeight="1" x14ac:dyDescent="0.25">
      <c r="A908" s="18"/>
      <c r="D908" s="144"/>
      <c r="G908" s="56"/>
      <c r="H908" s="152"/>
      <c r="K908" s="56"/>
      <c r="L908" s="56"/>
      <c r="M908" s="56"/>
      <c r="N908" s="56"/>
      <c r="O908" s="56"/>
      <c r="P908" s="56"/>
      <c r="Q908" s="56"/>
    </row>
    <row r="909" spans="1:17" ht="15.75" customHeight="1" x14ac:dyDescent="0.25">
      <c r="A909" s="18"/>
      <c r="D909" s="144"/>
      <c r="G909" s="56"/>
      <c r="H909" s="152"/>
      <c r="K909" s="56"/>
      <c r="L909" s="56"/>
      <c r="M909" s="56"/>
      <c r="N909" s="56"/>
      <c r="O909" s="56"/>
      <c r="P909" s="56"/>
      <c r="Q909" s="56"/>
    </row>
    <row r="910" spans="1:17" ht="15.75" customHeight="1" x14ac:dyDescent="0.25">
      <c r="A910" s="18"/>
      <c r="D910" s="144"/>
      <c r="G910" s="56"/>
      <c r="H910" s="152"/>
      <c r="K910" s="56"/>
      <c r="L910" s="56"/>
      <c r="M910" s="56"/>
      <c r="N910" s="56"/>
      <c r="O910" s="56"/>
      <c r="P910" s="56"/>
      <c r="Q910" s="56"/>
    </row>
    <row r="911" spans="1:17" ht="15.75" customHeight="1" x14ac:dyDescent="0.25">
      <c r="A911" s="18"/>
      <c r="D911" s="144"/>
      <c r="G911" s="56"/>
      <c r="H911" s="152"/>
      <c r="K911" s="56"/>
      <c r="L911" s="56"/>
      <c r="M911" s="56"/>
      <c r="N911" s="56"/>
      <c r="O911" s="56"/>
      <c r="P911" s="56"/>
      <c r="Q911" s="56"/>
    </row>
    <row r="912" spans="1:17" ht="15.75" customHeight="1" x14ac:dyDescent="0.25">
      <c r="A912" s="18"/>
      <c r="D912" s="144"/>
      <c r="G912" s="56"/>
      <c r="H912" s="152"/>
      <c r="K912" s="56"/>
      <c r="L912" s="56"/>
      <c r="M912" s="56"/>
      <c r="N912" s="56"/>
      <c r="O912" s="56"/>
      <c r="P912" s="56"/>
      <c r="Q912" s="56"/>
    </row>
    <row r="913" spans="1:17" ht="15.75" customHeight="1" x14ac:dyDescent="0.25">
      <c r="A913" s="18"/>
      <c r="D913" s="144"/>
      <c r="G913" s="56"/>
      <c r="H913" s="152"/>
      <c r="K913" s="56"/>
      <c r="L913" s="56"/>
      <c r="M913" s="56"/>
      <c r="N913" s="56"/>
      <c r="O913" s="56"/>
      <c r="P913" s="56"/>
      <c r="Q913" s="56"/>
    </row>
    <row r="914" spans="1:17" ht="15.75" customHeight="1" x14ac:dyDescent="0.25">
      <c r="A914" s="18"/>
      <c r="D914" s="144"/>
      <c r="G914" s="56"/>
      <c r="H914" s="152"/>
      <c r="K914" s="56"/>
      <c r="L914" s="56"/>
      <c r="M914" s="56"/>
      <c r="N914" s="56"/>
      <c r="O914" s="56"/>
      <c r="P914" s="56"/>
      <c r="Q914" s="56"/>
    </row>
    <row r="915" spans="1:17" ht="15.75" customHeight="1" x14ac:dyDescent="0.25">
      <c r="A915" s="18"/>
      <c r="D915" s="144"/>
      <c r="G915" s="56"/>
      <c r="H915" s="152"/>
      <c r="K915" s="56"/>
      <c r="L915" s="56"/>
      <c r="M915" s="56"/>
      <c r="N915" s="56"/>
      <c r="O915" s="56"/>
      <c r="P915" s="56"/>
      <c r="Q915" s="56"/>
    </row>
    <row r="916" spans="1:17" ht="15.75" customHeight="1" x14ac:dyDescent="0.25">
      <c r="A916" s="18"/>
      <c r="D916" s="144"/>
      <c r="G916" s="56"/>
      <c r="H916" s="152"/>
      <c r="K916" s="56"/>
      <c r="L916" s="56"/>
      <c r="M916" s="56"/>
      <c r="N916" s="56"/>
      <c r="O916" s="56"/>
      <c r="P916" s="56"/>
      <c r="Q916" s="56"/>
    </row>
    <row r="917" spans="1:17" ht="15.75" customHeight="1" x14ac:dyDescent="0.25">
      <c r="A917" s="18"/>
      <c r="D917" s="144"/>
      <c r="G917" s="56"/>
      <c r="H917" s="152"/>
      <c r="K917" s="56"/>
      <c r="L917" s="56"/>
      <c r="M917" s="56"/>
      <c r="N917" s="56"/>
      <c r="O917" s="56"/>
      <c r="P917" s="56"/>
      <c r="Q917" s="56"/>
    </row>
    <row r="918" spans="1:17" ht="15.75" customHeight="1" x14ac:dyDescent="0.25">
      <c r="A918" s="18"/>
      <c r="D918" s="144"/>
      <c r="G918" s="56"/>
      <c r="H918" s="152"/>
      <c r="K918" s="56"/>
      <c r="L918" s="56"/>
      <c r="M918" s="56"/>
      <c r="N918" s="56"/>
      <c r="O918" s="56"/>
      <c r="P918" s="56"/>
      <c r="Q918" s="56"/>
    </row>
    <row r="919" spans="1:17" ht="15.75" customHeight="1" x14ac:dyDescent="0.25">
      <c r="A919" s="18"/>
      <c r="D919" s="144"/>
      <c r="G919" s="56"/>
      <c r="H919" s="152"/>
      <c r="K919" s="56"/>
      <c r="L919" s="56"/>
      <c r="M919" s="56"/>
      <c r="N919" s="56"/>
      <c r="O919" s="56"/>
      <c r="P919" s="56"/>
      <c r="Q919" s="56"/>
    </row>
    <row r="920" spans="1:17" ht="15.75" customHeight="1" x14ac:dyDescent="0.25">
      <c r="A920" s="18"/>
      <c r="D920" s="144"/>
      <c r="G920" s="56"/>
      <c r="H920" s="152"/>
      <c r="K920" s="56"/>
      <c r="L920" s="56"/>
      <c r="M920" s="56"/>
      <c r="N920" s="56"/>
      <c r="O920" s="56"/>
      <c r="P920" s="56"/>
      <c r="Q920" s="56"/>
    </row>
    <row r="921" spans="1:17" ht="15.75" customHeight="1" x14ac:dyDescent="0.25">
      <c r="A921" s="18"/>
      <c r="D921" s="144"/>
      <c r="G921" s="56"/>
      <c r="H921" s="152"/>
      <c r="K921" s="56"/>
      <c r="L921" s="56"/>
      <c r="M921" s="56"/>
      <c r="N921" s="56"/>
      <c r="O921" s="56"/>
      <c r="P921" s="56"/>
      <c r="Q921" s="56"/>
    </row>
    <row r="922" spans="1:17" ht="15.75" customHeight="1" x14ac:dyDescent="0.25">
      <c r="A922" s="18"/>
      <c r="D922" s="144"/>
      <c r="G922" s="56"/>
      <c r="H922" s="152"/>
      <c r="K922" s="56"/>
      <c r="L922" s="56"/>
      <c r="M922" s="56"/>
      <c r="N922" s="56"/>
      <c r="O922" s="56"/>
      <c r="P922" s="56"/>
      <c r="Q922" s="56"/>
    </row>
    <row r="923" spans="1:17" ht="15.75" customHeight="1" x14ac:dyDescent="0.25">
      <c r="A923" s="18"/>
      <c r="D923" s="144"/>
      <c r="G923" s="56"/>
      <c r="H923" s="152"/>
      <c r="K923" s="56"/>
      <c r="L923" s="56"/>
      <c r="M923" s="56"/>
      <c r="N923" s="56"/>
      <c r="O923" s="56"/>
      <c r="P923" s="56"/>
      <c r="Q923" s="56"/>
    </row>
    <row r="924" spans="1:17" ht="15.75" customHeight="1" x14ac:dyDescent="0.25">
      <c r="A924" s="18"/>
      <c r="D924" s="144"/>
      <c r="G924" s="56"/>
      <c r="H924" s="152"/>
      <c r="K924" s="56"/>
      <c r="L924" s="56"/>
      <c r="M924" s="56"/>
      <c r="N924" s="56"/>
      <c r="O924" s="56"/>
      <c r="P924" s="56"/>
      <c r="Q924" s="56"/>
    </row>
    <row r="925" spans="1:17" ht="15.75" customHeight="1" x14ac:dyDescent="0.25">
      <c r="A925" s="18"/>
      <c r="D925" s="144"/>
      <c r="G925" s="56"/>
      <c r="H925" s="152"/>
      <c r="K925" s="56"/>
      <c r="L925" s="56"/>
      <c r="M925" s="56"/>
      <c r="N925" s="56"/>
      <c r="O925" s="56"/>
      <c r="P925" s="56"/>
      <c r="Q925" s="56"/>
    </row>
    <row r="926" spans="1:17" ht="15.75" customHeight="1" x14ac:dyDescent="0.25">
      <c r="A926" s="18"/>
      <c r="D926" s="144"/>
      <c r="G926" s="56"/>
      <c r="H926" s="152"/>
      <c r="K926" s="56"/>
      <c r="L926" s="56"/>
      <c r="M926" s="56"/>
      <c r="N926" s="56"/>
      <c r="O926" s="56"/>
      <c r="P926" s="56"/>
      <c r="Q926" s="56"/>
    </row>
    <row r="927" spans="1:17" ht="15.75" customHeight="1" x14ac:dyDescent="0.25">
      <c r="A927" s="18"/>
      <c r="D927" s="144"/>
      <c r="G927" s="56"/>
      <c r="H927" s="152"/>
      <c r="K927" s="56"/>
      <c r="L927" s="56"/>
      <c r="M927" s="56"/>
      <c r="N927" s="56"/>
      <c r="O927" s="56"/>
      <c r="P927" s="56"/>
      <c r="Q927" s="56"/>
    </row>
    <row r="928" spans="1:17" ht="15.75" customHeight="1" x14ac:dyDescent="0.25">
      <c r="A928" s="18"/>
      <c r="D928" s="144"/>
      <c r="G928" s="56"/>
      <c r="H928" s="152"/>
      <c r="K928" s="56"/>
      <c r="L928" s="56"/>
      <c r="M928" s="56"/>
      <c r="N928" s="56"/>
      <c r="O928" s="56"/>
      <c r="P928" s="56"/>
      <c r="Q928" s="56"/>
    </row>
    <row r="929" spans="1:17" ht="15.75" customHeight="1" x14ac:dyDescent="0.25">
      <c r="A929" s="18"/>
      <c r="D929" s="144"/>
      <c r="G929" s="56"/>
      <c r="H929" s="152"/>
      <c r="K929" s="56"/>
      <c r="L929" s="56"/>
      <c r="M929" s="56"/>
      <c r="N929" s="56"/>
      <c r="O929" s="56"/>
      <c r="P929" s="56"/>
      <c r="Q929" s="56"/>
    </row>
    <row r="930" spans="1:17" ht="15.75" customHeight="1" x14ac:dyDescent="0.25">
      <c r="A930" s="18"/>
      <c r="D930" s="144"/>
      <c r="G930" s="56"/>
      <c r="H930" s="152"/>
      <c r="K930" s="56"/>
      <c r="L930" s="56"/>
      <c r="M930" s="56"/>
      <c r="N930" s="56"/>
      <c r="O930" s="56"/>
      <c r="P930" s="56"/>
      <c r="Q930" s="56"/>
    </row>
    <row r="931" spans="1:17" ht="15.75" customHeight="1" x14ac:dyDescent="0.25">
      <c r="A931" s="18"/>
      <c r="D931" s="144"/>
      <c r="G931" s="56"/>
      <c r="H931" s="152"/>
      <c r="K931" s="56"/>
      <c r="L931" s="56"/>
      <c r="M931" s="56"/>
      <c r="N931" s="56"/>
      <c r="O931" s="56"/>
      <c r="P931" s="56"/>
      <c r="Q931" s="56"/>
    </row>
    <row r="932" spans="1:17" ht="15.75" customHeight="1" x14ac:dyDescent="0.25">
      <c r="A932" s="18"/>
      <c r="D932" s="144"/>
      <c r="G932" s="56"/>
      <c r="H932" s="152"/>
      <c r="K932" s="56"/>
      <c r="L932" s="56"/>
      <c r="M932" s="56"/>
      <c r="N932" s="56"/>
      <c r="O932" s="56"/>
      <c r="P932" s="56"/>
      <c r="Q932" s="56"/>
    </row>
    <row r="933" spans="1:17" ht="15.75" customHeight="1" x14ac:dyDescent="0.25">
      <c r="A933" s="18"/>
      <c r="D933" s="144"/>
      <c r="G933" s="56"/>
      <c r="H933" s="152"/>
      <c r="K933" s="56"/>
      <c r="L933" s="56"/>
      <c r="M933" s="56"/>
      <c r="N933" s="56"/>
      <c r="O933" s="56"/>
      <c r="P933" s="56"/>
      <c r="Q933" s="56"/>
    </row>
    <row r="934" spans="1:17" ht="15.75" customHeight="1" x14ac:dyDescent="0.25">
      <c r="A934" s="18"/>
      <c r="D934" s="144"/>
      <c r="G934" s="56"/>
      <c r="H934" s="152"/>
      <c r="K934" s="56"/>
      <c r="L934" s="56"/>
      <c r="M934" s="56"/>
      <c r="N934" s="56"/>
      <c r="O934" s="56"/>
      <c r="P934" s="56"/>
      <c r="Q934" s="56"/>
    </row>
    <row r="935" spans="1:17" ht="15.75" customHeight="1" x14ac:dyDescent="0.25">
      <c r="A935" s="18"/>
      <c r="D935" s="144"/>
      <c r="G935" s="56"/>
      <c r="H935" s="152"/>
      <c r="K935" s="56"/>
      <c r="L935" s="56"/>
      <c r="M935" s="56"/>
      <c r="N935" s="56"/>
      <c r="O935" s="56"/>
      <c r="P935" s="56"/>
      <c r="Q935" s="56"/>
    </row>
    <row r="936" spans="1:17" ht="15.75" customHeight="1" x14ac:dyDescent="0.25">
      <c r="A936" s="18"/>
      <c r="D936" s="144"/>
      <c r="G936" s="56"/>
      <c r="H936" s="152"/>
      <c r="K936" s="56"/>
      <c r="L936" s="56"/>
      <c r="M936" s="56"/>
      <c r="N936" s="56"/>
      <c r="O936" s="56"/>
      <c r="P936" s="56"/>
      <c r="Q936" s="56"/>
    </row>
    <row r="937" spans="1:17" ht="15.75" customHeight="1" x14ac:dyDescent="0.25">
      <c r="A937" s="18"/>
      <c r="D937" s="144"/>
      <c r="G937" s="56"/>
      <c r="H937" s="152"/>
      <c r="K937" s="56"/>
      <c r="L937" s="56"/>
      <c r="M937" s="56"/>
      <c r="N937" s="56"/>
      <c r="O937" s="56"/>
      <c r="P937" s="56"/>
      <c r="Q937" s="56"/>
    </row>
    <row r="938" spans="1:17" ht="15.75" customHeight="1" x14ac:dyDescent="0.25">
      <c r="A938" s="18"/>
      <c r="D938" s="144"/>
      <c r="G938" s="56"/>
      <c r="H938" s="152"/>
      <c r="K938" s="56"/>
      <c r="L938" s="56"/>
      <c r="M938" s="56"/>
      <c r="N938" s="56"/>
      <c r="O938" s="56"/>
      <c r="P938" s="56"/>
      <c r="Q938" s="56"/>
    </row>
    <row r="939" spans="1:17" ht="15.75" customHeight="1" x14ac:dyDescent="0.25">
      <c r="A939" s="18"/>
      <c r="D939" s="144"/>
      <c r="G939" s="56"/>
      <c r="H939" s="152"/>
      <c r="K939" s="56"/>
      <c r="L939" s="56"/>
      <c r="M939" s="56"/>
      <c r="N939" s="56"/>
      <c r="O939" s="56"/>
      <c r="P939" s="56"/>
      <c r="Q939" s="56"/>
    </row>
    <row r="940" spans="1:17" ht="15.75" customHeight="1" x14ac:dyDescent="0.25">
      <c r="A940" s="18"/>
      <c r="D940" s="144"/>
      <c r="G940" s="56"/>
      <c r="H940" s="152"/>
      <c r="K940" s="56"/>
      <c r="L940" s="56"/>
      <c r="M940" s="56"/>
      <c r="N940" s="56"/>
      <c r="O940" s="56"/>
      <c r="P940" s="56"/>
      <c r="Q940" s="56"/>
    </row>
    <row r="941" spans="1:17" ht="15.75" customHeight="1" x14ac:dyDescent="0.25">
      <c r="A941" s="18"/>
      <c r="D941" s="144"/>
      <c r="G941" s="56"/>
      <c r="H941" s="152"/>
      <c r="K941" s="56"/>
      <c r="L941" s="56"/>
      <c r="M941" s="56"/>
      <c r="N941" s="56"/>
      <c r="O941" s="56"/>
      <c r="P941" s="56"/>
      <c r="Q941" s="56"/>
    </row>
    <row r="942" spans="1:17" ht="15.75" customHeight="1" x14ac:dyDescent="0.25">
      <c r="A942" s="18"/>
      <c r="D942" s="144"/>
      <c r="G942" s="56"/>
      <c r="H942" s="152"/>
      <c r="K942" s="56"/>
      <c r="L942" s="56"/>
      <c r="M942" s="56"/>
      <c r="N942" s="56"/>
      <c r="O942" s="56"/>
      <c r="P942" s="56"/>
      <c r="Q942" s="56"/>
    </row>
    <row r="943" spans="1:17" ht="15.75" customHeight="1" x14ac:dyDescent="0.25">
      <c r="A943" s="18"/>
      <c r="D943" s="144"/>
      <c r="G943" s="56"/>
      <c r="H943" s="152"/>
      <c r="K943" s="56"/>
      <c r="L943" s="56"/>
      <c r="M943" s="56"/>
      <c r="N943" s="56"/>
      <c r="O943" s="56"/>
      <c r="P943" s="56"/>
      <c r="Q943" s="56"/>
    </row>
    <row r="944" spans="1:17" ht="15.75" customHeight="1" x14ac:dyDescent="0.25">
      <c r="A944" s="18"/>
      <c r="D944" s="144"/>
      <c r="G944" s="56"/>
      <c r="H944" s="152"/>
      <c r="K944" s="56"/>
      <c r="L944" s="56"/>
      <c r="M944" s="56"/>
      <c r="N944" s="56"/>
      <c r="O944" s="56"/>
      <c r="P944" s="56"/>
      <c r="Q944" s="56"/>
    </row>
    <row r="945" spans="1:17" ht="15.75" customHeight="1" x14ac:dyDescent="0.25">
      <c r="A945" s="18"/>
      <c r="D945" s="144"/>
      <c r="G945" s="56"/>
      <c r="H945" s="152"/>
      <c r="K945" s="56"/>
      <c r="L945" s="56"/>
      <c r="M945" s="56"/>
      <c r="N945" s="56"/>
      <c r="O945" s="56"/>
      <c r="P945" s="56"/>
      <c r="Q945" s="56"/>
    </row>
    <row r="946" spans="1:17" ht="15.75" customHeight="1" x14ac:dyDescent="0.25">
      <c r="A946" s="18"/>
      <c r="D946" s="144"/>
      <c r="G946" s="56"/>
      <c r="H946" s="152"/>
      <c r="K946" s="56"/>
      <c r="L946" s="56"/>
      <c r="M946" s="56"/>
      <c r="N946" s="56"/>
      <c r="O946" s="56"/>
      <c r="P946" s="56"/>
      <c r="Q946" s="56"/>
    </row>
    <row r="947" spans="1:17" ht="15.75" customHeight="1" x14ac:dyDescent="0.25">
      <c r="A947" s="18"/>
      <c r="D947" s="144"/>
      <c r="G947" s="56"/>
      <c r="H947" s="152"/>
      <c r="K947" s="56"/>
      <c r="L947" s="56"/>
      <c r="M947" s="56"/>
      <c r="N947" s="56"/>
      <c r="O947" s="56"/>
      <c r="P947" s="56"/>
      <c r="Q947" s="56"/>
    </row>
    <row r="948" spans="1:17" ht="15.75" customHeight="1" x14ac:dyDescent="0.25">
      <c r="A948" s="18"/>
      <c r="D948" s="144"/>
      <c r="G948" s="56"/>
      <c r="H948" s="152"/>
      <c r="K948" s="56"/>
      <c r="L948" s="56"/>
      <c r="M948" s="56"/>
      <c r="N948" s="56"/>
      <c r="O948" s="56"/>
      <c r="P948" s="56"/>
      <c r="Q948" s="56"/>
    </row>
    <row r="949" spans="1:17" ht="15.75" customHeight="1" x14ac:dyDescent="0.25">
      <c r="A949" s="18"/>
      <c r="D949" s="144"/>
      <c r="G949" s="56"/>
      <c r="H949" s="152"/>
      <c r="K949" s="56"/>
      <c r="L949" s="56"/>
      <c r="M949" s="56"/>
      <c r="N949" s="56"/>
      <c r="O949" s="56"/>
      <c r="P949" s="56"/>
      <c r="Q949" s="56"/>
    </row>
    <row r="950" spans="1:17" ht="15.75" customHeight="1" x14ac:dyDescent="0.25">
      <c r="A950" s="18"/>
      <c r="D950" s="144"/>
      <c r="G950" s="56"/>
      <c r="H950" s="152"/>
      <c r="K950" s="56"/>
      <c r="L950" s="56"/>
      <c r="M950" s="56"/>
      <c r="N950" s="56"/>
      <c r="O950" s="56"/>
      <c r="P950" s="56"/>
      <c r="Q950" s="56"/>
    </row>
    <row r="951" spans="1:17" ht="15.75" customHeight="1" x14ac:dyDescent="0.25">
      <c r="A951" s="18"/>
      <c r="D951" s="144"/>
      <c r="G951" s="56"/>
      <c r="H951" s="152"/>
      <c r="K951" s="56"/>
      <c r="L951" s="56"/>
      <c r="M951" s="56"/>
      <c r="N951" s="56"/>
      <c r="O951" s="56"/>
      <c r="P951" s="56"/>
      <c r="Q951" s="56"/>
    </row>
    <row r="952" spans="1:17" ht="15.75" customHeight="1" x14ac:dyDescent="0.25">
      <c r="A952" s="18"/>
      <c r="D952" s="144"/>
      <c r="G952" s="56"/>
      <c r="H952" s="152"/>
      <c r="K952" s="56"/>
      <c r="L952" s="56"/>
      <c r="M952" s="56"/>
      <c r="N952" s="56"/>
      <c r="O952" s="56"/>
      <c r="P952" s="56"/>
      <c r="Q952" s="56"/>
    </row>
    <row r="953" spans="1:17" ht="15.75" customHeight="1" x14ac:dyDescent="0.25">
      <c r="A953" s="18"/>
      <c r="D953" s="144"/>
      <c r="G953" s="56"/>
      <c r="H953" s="152"/>
      <c r="K953" s="56"/>
      <c r="L953" s="56"/>
      <c r="M953" s="56"/>
      <c r="N953" s="56"/>
      <c r="O953" s="56"/>
      <c r="P953" s="56"/>
      <c r="Q953" s="56"/>
    </row>
    <row r="954" spans="1:17" ht="15.75" customHeight="1" x14ac:dyDescent="0.25">
      <c r="A954" s="18"/>
      <c r="D954" s="144"/>
      <c r="G954" s="56"/>
      <c r="H954" s="152"/>
      <c r="K954" s="56"/>
      <c r="L954" s="56"/>
      <c r="M954" s="56"/>
      <c r="N954" s="56"/>
      <c r="O954" s="56"/>
      <c r="P954" s="56"/>
      <c r="Q954" s="56"/>
    </row>
    <row r="955" spans="1:17" ht="15.75" customHeight="1" x14ac:dyDescent="0.25">
      <c r="A955" s="18"/>
      <c r="D955" s="144"/>
      <c r="G955" s="56"/>
      <c r="H955" s="152"/>
      <c r="K955" s="56"/>
      <c r="L955" s="56"/>
      <c r="M955" s="56"/>
      <c r="N955" s="56"/>
      <c r="O955" s="56"/>
      <c r="P955" s="56"/>
      <c r="Q955" s="56"/>
    </row>
    <row r="956" spans="1:17" ht="15.75" customHeight="1" x14ac:dyDescent="0.25">
      <c r="A956" s="18"/>
      <c r="D956" s="144"/>
      <c r="G956" s="56"/>
      <c r="H956" s="152"/>
      <c r="K956" s="56"/>
      <c r="L956" s="56"/>
      <c r="M956" s="56"/>
      <c r="N956" s="56"/>
      <c r="O956" s="56"/>
      <c r="P956" s="56"/>
      <c r="Q956" s="56"/>
    </row>
    <row r="957" spans="1:17" ht="15.75" customHeight="1" x14ac:dyDescent="0.25">
      <c r="A957" s="18"/>
      <c r="D957" s="144"/>
      <c r="G957" s="56"/>
      <c r="H957" s="152"/>
      <c r="K957" s="56"/>
      <c r="L957" s="56"/>
      <c r="M957" s="56"/>
      <c r="N957" s="56"/>
      <c r="O957" s="56"/>
      <c r="P957" s="56"/>
      <c r="Q957" s="56"/>
    </row>
    <row r="958" spans="1:17" ht="15.75" customHeight="1" x14ac:dyDescent="0.25">
      <c r="A958" s="18"/>
      <c r="D958" s="144"/>
      <c r="G958" s="56"/>
      <c r="H958" s="152"/>
      <c r="K958" s="56"/>
      <c r="L958" s="56"/>
      <c r="M958" s="56"/>
      <c r="N958" s="56"/>
      <c r="O958" s="56"/>
      <c r="P958" s="56"/>
      <c r="Q958" s="56"/>
    </row>
    <row r="959" spans="1:17" ht="15.75" customHeight="1" x14ac:dyDescent="0.25">
      <c r="A959" s="18"/>
      <c r="D959" s="144"/>
      <c r="G959" s="56"/>
      <c r="H959" s="152"/>
      <c r="K959" s="56"/>
      <c r="L959" s="56"/>
      <c r="M959" s="56"/>
      <c r="N959" s="56"/>
      <c r="O959" s="56"/>
      <c r="P959" s="56"/>
      <c r="Q959" s="56"/>
    </row>
    <row r="960" spans="1:17" ht="15.75" customHeight="1" x14ac:dyDescent="0.25">
      <c r="A960" s="18"/>
      <c r="D960" s="144"/>
      <c r="G960" s="56"/>
      <c r="H960" s="152"/>
      <c r="K960" s="56"/>
      <c r="L960" s="56"/>
      <c r="M960" s="56"/>
      <c r="N960" s="56"/>
      <c r="O960" s="56"/>
      <c r="P960" s="56"/>
      <c r="Q960" s="56"/>
    </row>
    <row r="961" spans="1:17" ht="15.75" customHeight="1" x14ac:dyDescent="0.25">
      <c r="A961" s="18"/>
      <c r="D961" s="144"/>
      <c r="G961" s="56"/>
      <c r="H961" s="152"/>
      <c r="K961" s="56"/>
      <c r="L961" s="56"/>
      <c r="M961" s="56"/>
      <c r="N961" s="56"/>
      <c r="O961" s="56"/>
      <c r="P961" s="56"/>
      <c r="Q961" s="56"/>
    </row>
    <row r="962" spans="1:17" ht="15.75" customHeight="1" x14ac:dyDescent="0.25">
      <c r="A962" s="18"/>
      <c r="D962" s="144"/>
      <c r="G962" s="56"/>
      <c r="H962" s="152"/>
      <c r="K962" s="56"/>
      <c r="L962" s="56"/>
      <c r="M962" s="56"/>
      <c r="N962" s="56"/>
      <c r="O962" s="56"/>
      <c r="P962" s="56"/>
      <c r="Q962" s="56"/>
    </row>
    <row r="963" spans="1:17" ht="15.75" customHeight="1" x14ac:dyDescent="0.25">
      <c r="A963" s="18"/>
      <c r="D963" s="144"/>
      <c r="G963" s="56"/>
      <c r="H963" s="152"/>
      <c r="K963" s="56"/>
      <c r="L963" s="56"/>
      <c r="M963" s="56"/>
      <c r="N963" s="56"/>
      <c r="O963" s="56"/>
      <c r="P963" s="56"/>
      <c r="Q963" s="56"/>
    </row>
    <row r="964" spans="1:17" ht="15.75" customHeight="1" x14ac:dyDescent="0.25">
      <c r="A964" s="18"/>
      <c r="D964" s="144"/>
      <c r="G964" s="56"/>
      <c r="H964" s="152"/>
      <c r="K964" s="56"/>
      <c r="L964" s="56"/>
      <c r="M964" s="56"/>
      <c r="N964" s="56"/>
      <c r="O964" s="56"/>
      <c r="P964" s="56"/>
      <c r="Q964" s="56"/>
    </row>
    <row r="965" spans="1:17" ht="15.75" customHeight="1" x14ac:dyDescent="0.25">
      <c r="A965" s="18"/>
      <c r="D965" s="144"/>
      <c r="G965" s="56"/>
      <c r="H965" s="152"/>
      <c r="K965" s="56"/>
      <c r="L965" s="56"/>
      <c r="M965" s="56"/>
      <c r="N965" s="56"/>
      <c r="O965" s="56"/>
      <c r="P965" s="56"/>
      <c r="Q965" s="56"/>
    </row>
    <row r="966" spans="1:17" ht="15.75" customHeight="1" x14ac:dyDescent="0.25">
      <c r="A966" s="18"/>
      <c r="D966" s="144"/>
      <c r="G966" s="56"/>
      <c r="H966" s="152"/>
      <c r="K966" s="56"/>
      <c r="L966" s="56"/>
      <c r="M966" s="56"/>
      <c r="N966" s="56"/>
      <c r="O966" s="56"/>
      <c r="P966" s="56"/>
      <c r="Q966" s="56"/>
    </row>
    <row r="967" spans="1:17" ht="15.75" customHeight="1" x14ac:dyDescent="0.25">
      <c r="A967" s="18"/>
      <c r="D967" s="144"/>
      <c r="G967" s="56"/>
      <c r="H967" s="152"/>
      <c r="K967" s="56"/>
      <c r="L967" s="56"/>
      <c r="M967" s="56"/>
      <c r="N967" s="56"/>
      <c r="O967" s="56"/>
      <c r="P967" s="56"/>
      <c r="Q967" s="56"/>
    </row>
    <row r="968" spans="1:17" ht="15.75" customHeight="1" x14ac:dyDescent="0.25">
      <c r="A968" s="18"/>
      <c r="D968" s="144"/>
      <c r="G968" s="56"/>
      <c r="H968" s="152"/>
      <c r="K968" s="56"/>
      <c r="L968" s="56"/>
      <c r="M968" s="56"/>
      <c r="N968" s="56"/>
      <c r="O968" s="56"/>
      <c r="P968" s="56"/>
      <c r="Q968" s="56"/>
    </row>
    <row r="969" spans="1:17" ht="15.75" customHeight="1" x14ac:dyDescent="0.25">
      <c r="A969" s="18"/>
      <c r="D969" s="144"/>
      <c r="G969" s="56"/>
      <c r="H969" s="152"/>
      <c r="K969" s="56"/>
      <c r="L969" s="56"/>
      <c r="M969" s="56"/>
      <c r="N969" s="56"/>
      <c r="O969" s="56"/>
      <c r="P969" s="56"/>
      <c r="Q969" s="56"/>
    </row>
    <row r="970" spans="1:17" ht="15.75" customHeight="1" x14ac:dyDescent="0.25">
      <c r="A970" s="18"/>
      <c r="D970" s="144"/>
      <c r="G970" s="56"/>
      <c r="H970" s="152"/>
      <c r="K970" s="56"/>
      <c r="L970" s="56"/>
      <c r="M970" s="56"/>
      <c r="N970" s="56"/>
      <c r="O970" s="56"/>
      <c r="P970" s="56"/>
      <c r="Q970" s="56"/>
    </row>
    <row r="971" spans="1:17" ht="15.75" customHeight="1" x14ac:dyDescent="0.25">
      <c r="A971" s="18"/>
      <c r="D971" s="144"/>
      <c r="G971" s="56"/>
      <c r="H971" s="152"/>
      <c r="K971" s="56"/>
      <c r="L971" s="56"/>
      <c r="M971" s="56"/>
      <c r="N971" s="56"/>
      <c r="O971" s="56"/>
      <c r="P971" s="56"/>
      <c r="Q971" s="56"/>
    </row>
    <row r="972" spans="1:17" ht="15.75" customHeight="1" x14ac:dyDescent="0.25">
      <c r="A972" s="18"/>
      <c r="D972" s="144"/>
      <c r="G972" s="56"/>
      <c r="H972" s="152"/>
      <c r="K972" s="56"/>
      <c r="L972" s="56"/>
      <c r="M972" s="56"/>
      <c r="N972" s="56"/>
      <c r="O972" s="56"/>
      <c r="P972" s="56"/>
      <c r="Q972" s="56"/>
    </row>
    <row r="973" spans="1:17" ht="15.75" customHeight="1" x14ac:dyDescent="0.25">
      <c r="A973" s="18"/>
      <c r="D973" s="144"/>
      <c r="G973" s="56"/>
      <c r="H973" s="152"/>
      <c r="K973" s="56"/>
      <c r="L973" s="56"/>
      <c r="M973" s="56"/>
      <c r="N973" s="56"/>
      <c r="O973" s="56"/>
      <c r="P973" s="56"/>
      <c r="Q973" s="56"/>
    </row>
    <row r="974" spans="1:17" ht="15.75" customHeight="1" x14ac:dyDescent="0.25">
      <c r="A974" s="18"/>
      <c r="D974" s="144"/>
      <c r="G974" s="56"/>
      <c r="H974" s="152"/>
      <c r="K974" s="56"/>
      <c r="L974" s="56"/>
      <c r="M974" s="56"/>
      <c r="N974" s="56"/>
      <c r="O974" s="56"/>
      <c r="P974" s="56"/>
      <c r="Q974" s="56"/>
    </row>
    <row r="975" spans="1:17" ht="15.75" customHeight="1" x14ac:dyDescent="0.25">
      <c r="A975" s="18"/>
      <c r="D975" s="144"/>
      <c r="G975" s="56"/>
      <c r="H975" s="152"/>
      <c r="K975" s="56"/>
      <c r="L975" s="56"/>
      <c r="M975" s="56"/>
      <c r="N975" s="56"/>
      <c r="O975" s="56"/>
      <c r="P975" s="56"/>
      <c r="Q975" s="56"/>
    </row>
    <row r="976" spans="1:17" ht="15.75" customHeight="1" x14ac:dyDescent="0.25">
      <c r="A976" s="18"/>
      <c r="D976" s="144"/>
      <c r="G976" s="56"/>
      <c r="H976" s="152"/>
      <c r="K976" s="56"/>
      <c r="L976" s="56"/>
      <c r="M976" s="56"/>
      <c r="N976" s="56"/>
      <c r="O976" s="56"/>
      <c r="P976" s="56"/>
      <c r="Q976" s="56"/>
    </row>
    <row r="977" spans="1:17" ht="15.75" customHeight="1" x14ac:dyDescent="0.25">
      <c r="A977" s="18"/>
      <c r="D977" s="144"/>
      <c r="G977" s="56"/>
      <c r="H977" s="152"/>
      <c r="K977" s="56"/>
      <c r="L977" s="56"/>
      <c r="M977" s="56"/>
      <c r="N977" s="56"/>
      <c r="O977" s="56"/>
      <c r="P977" s="56"/>
      <c r="Q977" s="56"/>
    </row>
    <row r="978" spans="1:17" ht="15.75" customHeight="1" x14ac:dyDescent="0.25">
      <c r="A978" s="18"/>
      <c r="D978" s="144"/>
      <c r="G978" s="56"/>
      <c r="H978" s="152"/>
      <c r="K978" s="56"/>
      <c r="L978" s="56"/>
      <c r="M978" s="56"/>
      <c r="N978" s="56"/>
      <c r="O978" s="56"/>
      <c r="P978" s="56"/>
      <c r="Q978" s="56"/>
    </row>
    <row r="979" spans="1:17" ht="15.75" customHeight="1" x14ac:dyDescent="0.25">
      <c r="A979" s="18"/>
      <c r="D979" s="144"/>
      <c r="G979" s="56"/>
      <c r="H979" s="152"/>
      <c r="K979" s="56"/>
      <c r="L979" s="56"/>
      <c r="M979" s="56"/>
      <c r="N979" s="56"/>
      <c r="O979" s="56"/>
      <c r="P979" s="56"/>
      <c r="Q979" s="56"/>
    </row>
    <row r="980" spans="1:17" ht="15.75" customHeight="1" x14ac:dyDescent="0.25">
      <c r="A980" s="18"/>
      <c r="D980" s="144"/>
      <c r="G980" s="56"/>
      <c r="H980" s="152"/>
      <c r="K980" s="56"/>
      <c r="L980" s="56"/>
      <c r="M980" s="56"/>
      <c r="N980" s="56"/>
      <c r="O980" s="56"/>
      <c r="P980" s="56"/>
      <c r="Q980" s="56"/>
    </row>
    <row r="981" spans="1:17" ht="15.75" customHeight="1" x14ac:dyDescent="0.25">
      <c r="A981" s="18"/>
      <c r="D981" s="144"/>
      <c r="G981" s="56"/>
      <c r="H981" s="152"/>
      <c r="K981" s="56"/>
      <c r="L981" s="56"/>
      <c r="M981" s="56"/>
      <c r="N981" s="56"/>
      <c r="O981" s="56"/>
      <c r="P981" s="56"/>
      <c r="Q981" s="56"/>
    </row>
    <row r="982" spans="1:17" ht="15.75" customHeight="1" x14ac:dyDescent="0.25">
      <c r="A982" s="18"/>
      <c r="D982" s="144"/>
      <c r="G982" s="56"/>
      <c r="H982" s="152"/>
      <c r="K982" s="56"/>
      <c r="L982" s="56"/>
      <c r="M982" s="56"/>
      <c r="N982" s="56"/>
      <c r="O982" s="56"/>
      <c r="P982" s="56"/>
      <c r="Q982" s="56"/>
    </row>
    <row r="983" spans="1:17" ht="15.75" customHeight="1" x14ac:dyDescent="0.25">
      <c r="A983" s="18"/>
      <c r="D983" s="144"/>
      <c r="G983" s="56"/>
      <c r="H983" s="152"/>
      <c r="K983" s="56"/>
      <c r="L983" s="56"/>
      <c r="M983" s="56"/>
      <c r="N983" s="56"/>
      <c r="O983" s="56"/>
      <c r="P983" s="56"/>
      <c r="Q983" s="56"/>
    </row>
    <row r="984" spans="1:17" ht="15.75" customHeight="1" x14ac:dyDescent="0.25">
      <c r="A984" s="18"/>
      <c r="D984" s="144"/>
      <c r="G984" s="56"/>
      <c r="H984" s="152"/>
      <c r="K984" s="56"/>
      <c r="L984" s="56"/>
      <c r="M984" s="56"/>
      <c r="N984" s="56"/>
      <c r="O984" s="56"/>
      <c r="P984" s="56"/>
      <c r="Q984" s="56"/>
    </row>
    <row r="985" spans="1:17" ht="15.75" customHeight="1" x14ac:dyDescent="0.25">
      <c r="A985" s="18"/>
      <c r="D985" s="144"/>
      <c r="G985" s="56"/>
      <c r="H985" s="152"/>
      <c r="K985" s="56"/>
      <c r="L985" s="56"/>
      <c r="M985" s="56"/>
      <c r="N985" s="56"/>
      <c r="O985" s="56"/>
      <c r="P985" s="56"/>
      <c r="Q985" s="56"/>
    </row>
    <row r="986" spans="1:17" ht="15.75" customHeight="1" x14ac:dyDescent="0.25">
      <c r="A986" s="18"/>
      <c r="D986" s="144"/>
      <c r="G986" s="56"/>
      <c r="H986" s="152"/>
      <c r="K986" s="56"/>
      <c r="L986" s="56"/>
      <c r="M986" s="56"/>
      <c r="N986" s="56"/>
      <c r="O986" s="56"/>
      <c r="P986" s="56"/>
      <c r="Q986" s="56"/>
    </row>
    <row r="987" spans="1:17" ht="15.75" customHeight="1" x14ac:dyDescent="0.25">
      <c r="A987" s="18"/>
      <c r="D987" s="144"/>
      <c r="G987" s="56"/>
      <c r="H987" s="152"/>
      <c r="K987" s="56"/>
      <c r="L987" s="56"/>
      <c r="M987" s="56"/>
      <c r="N987" s="56"/>
      <c r="O987" s="56"/>
      <c r="P987" s="56"/>
      <c r="Q987" s="56"/>
    </row>
    <row r="988" spans="1:17" ht="15.75" customHeight="1" x14ac:dyDescent="0.25">
      <c r="A988" s="18"/>
      <c r="D988" s="144"/>
      <c r="G988" s="56"/>
      <c r="H988" s="152"/>
      <c r="K988" s="56"/>
      <c r="L988" s="56"/>
      <c r="M988" s="56"/>
      <c r="N988" s="56"/>
      <c r="O988" s="56"/>
      <c r="P988" s="56"/>
      <c r="Q988" s="56"/>
    </row>
    <row r="989" spans="1:17" ht="15.75" customHeight="1" x14ac:dyDescent="0.25">
      <c r="A989" s="18"/>
      <c r="D989" s="144"/>
      <c r="G989" s="56"/>
      <c r="H989" s="152"/>
      <c r="K989" s="56"/>
      <c r="L989" s="56"/>
      <c r="M989" s="56"/>
      <c r="N989" s="56"/>
      <c r="O989" s="56"/>
      <c r="P989" s="56"/>
      <c r="Q989" s="56"/>
    </row>
    <row r="990" spans="1:17" ht="15.75" customHeight="1" x14ac:dyDescent="0.25">
      <c r="A990" s="18"/>
      <c r="D990" s="144"/>
      <c r="G990" s="56"/>
      <c r="H990" s="152"/>
      <c r="K990" s="56"/>
      <c r="L990" s="56"/>
      <c r="M990" s="56"/>
      <c r="N990" s="56"/>
      <c r="O990" s="56"/>
      <c r="P990" s="56"/>
      <c r="Q990" s="56"/>
    </row>
    <row r="991" spans="1:17" ht="15.75" customHeight="1" x14ac:dyDescent="0.25">
      <c r="A991" s="18"/>
      <c r="D991" s="144"/>
      <c r="G991" s="56"/>
      <c r="H991" s="152"/>
      <c r="K991" s="56"/>
      <c r="L991" s="56"/>
      <c r="M991" s="56"/>
      <c r="N991" s="56"/>
      <c r="O991" s="56"/>
      <c r="P991" s="56"/>
      <c r="Q991" s="56"/>
    </row>
    <row r="992" spans="1:17" ht="15.75" customHeight="1" x14ac:dyDescent="0.25">
      <c r="A992" s="18"/>
      <c r="D992" s="144"/>
      <c r="G992" s="56"/>
      <c r="H992" s="152"/>
      <c r="K992" s="56"/>
      <c r="L992" s="56"/>
      <c r="M992" s="56"/>
      <c r="N992" s="56"/>
      <c r="O992" s="56"/>
      <c r="P992" s="56"/>
      <c r="Q992" s="56"/>
    </row>
    <row r="993" spans="1:17" ht="15.75" customHeight="1" x14ac:dyDescent="0.25">
      <c r="A993" s="18"/>
      <c r="D993" s="144"/>
      <c r="G993" s="56"/>
      <c r="H993" s="152"/>
      <c r="K993" s="56"/>
      <c r="L993" s="56"/>
      <c r="M993" s="56"/>
      <c r="N993" s="56"/>
      <c r="O993" s="56"/>
      <c r="P993" s="56"/>
      <c r="Q993" s="56"/>
    </row>
    <row r="994" spans="1:17" ht="15.75" customHeight="1" x14ac:dyDescent="0.25">
      <c r="A994" s="18"/>
      <c r="D994" s="144"/>
      <c r="G994" s="56"/>
      <c r="H994" s="152"/>
      <c r="K994" s="56"/>
      <c r="L994" s="56"/>
      <c r="M994" s="56"/>
      <c r="N994" s="56"/>
      <c r="O994" s="56"/>
      <c r="P994" s="56"/>
      <c r="Q994" s="56"/>
    </row>
    <row r="995" spans="1:17" ht="15.75" customHeight="1" x14ac:dyDescent="0.25">
      <c r="A995" s="18"/>
      <c r="D995" s="144"/>
      <c r="G995" s="56"/>
      <c r="H995" s="152"/>
      <c r="K995" s="56"/>
      <c r="L995" s="56"/>
      <c r="M995" s="56"/>
      <c r="N995" s="56"/>
      <c r="O995" s="56"/>
      <c r="P995" s="56"/>
      <c r="Q995" s="56"/>
    </row>
    <row r="996" spans="1:17" ht="15.75" customHeight="1" x14ac:dyDescent="0.25">
      <c r="A996" s="18"/>
      <c r="D996" s="144"/>
      <c r="G996" s="56"/>
      <c r="H996" s="152"/>
      <c r="K996" s="56"/>
      <c r="L996" s="56"/>
      <c r="M996" s="56"/>
      <c r="N996" s="56"/>
      <c r="O996" s="56"/>
      <c r="P996" s="56"/>
      <c r="Q996" s="56"/>
    </row>
    <row r="997" spans="1:17" ht="15.75" customHeight="1" x14ac:dyDescent="0.25">
      <c r="A997" s="18"/>
      <c r="D997" s="144"/>
      <c r="G997" s="56"/>
      <c r="H997" s="152"/>
      <c r="K997" s="56"/>
      <c r="L997" s="56"/>
      <c r="M997" s="56"/>
      <c r="N997" s="56"/>
      <c r="O997" s="56"/>
      <c r="P997" s="56"/>
      <c r="Q997" s="56"/>
    </row>
    <row r="998" spans="1:17" ht="15.75" customHeight="1" x14ac:dyDescent="0.25">
      <c r="A998" s="18"/>
      <c r="D998" s="144"/>
      <c r="G998" s="56"/>
      <c r="H998" s="152"/>
      <c r="K998" s="56"/>
      <c r="L998" s="56"/>
      <c r="M998" s="56"/>
      <c r="N998" s="56"/>
      <c r="O998" s="56"/>
      <c r="P998" s="56"/>
      <c r="Q998" s="56"/>
    </row>
    <row r="999" spans="1:17" ht="15.75" customHeight="1" x14ac:dyDescent="0.25">
      <c r="A999" s="18"/>
      <c r="D999" s="144"/>
      <c r="G999" s="56"/>
      <c r="H999" s="152"/>
      <c r="K999" s="56"/>
      <c r="L999" s="56"/>
      <c r="M999" s="56"/>
      <c r="N999" s="56"/>
      <c r="O999" s="56"/>
      <c r="P999" s="56"/>
      <c r="Q999" s="56"/>
    </row>
    <row r="1000" spans="1:17" ht="15.75" customHeight="1" x14ac:dyDescent="0.25">
      <c r="A1000" s="18"/>
      <c r="D1000" s="144"/>
      <c r="G1000" s="56"/>
      <c r="H1000" s="152"/>
      <c r="K1000" s="56"/>
      <c r="L1000" s="56"/>
      <c r="M1000" s="56"/>
      <c r="N1000" s="56"/>
      <c r="O1000" s="56"/>
      <c r="P1000" s="56"/>
      <c r="Q1000" s="56"/>
    </row>
    <row r="1001" spans="1:17" ht="15.75" customHeight="1" x14ac:dyDescent="0.25">
      <c r="A1001" s="18"/>
      <c r="D1001" s="144"/>
      <c r="G1001" s="56"/>
      <c r="H1001" s="152"/>
      <c r="K1001" s="56"/>
      <c r="L1001" s="56"/>
      <c r="M1001" s="56"/>
      <c r="N1001" s="56"/>
      <c r="O1001" s="56"/>
      <c r="P1001" s="56"/>
      <c r="Q1001" s="56"/>
    </row>
    <row r="1002" spans="1:17" ht="15.75" customHeight="1" x14ac:dyDescent="0.25">
      <c r="A1002" s="18"/>
      <c r="D1002" s="144"/>
      <c r="G1002" s="56"/>
      <c r="H1002" s="152"/>
      <c r="K1002" s="56"/>
      <c r="L1002" s="56"/>
      <c r="M1002" s="56"/>
      <c r="N1002" s="56"/>
      <c r="O1002" s="56"/>
      <c r="P1002" s="56"/>
      <c r="Q1002" s="56"/>
    </row>
    <row r="1003" spans="1:17" ht="15.75" customHeight="1" x14ac:dyDescent="0.25">
      <c r="A1003" s="18"/>
      <c r="D1003" s="144"/>
      <c r="G1003" s="56"/>
      <c r="H1003" s="152"/>
      <c r="K1003" s="56"/>
      <c r="L1003" s="56"/>
      <c r="M1003" s="56"/>
      <c r="N1003" s="56"/>
      <c r="O1003" s="56"/>
      <c r="P1003" s="56"/>
      <c r="Q1003" s="56"/>
    </row>
    <row r="1004" spans="1:17" ht="15.75" customHeight="1" x14ac:dyDescent="0.25">
      <c r="A1004" s="18"/>
      <c r="D1004" s="144"/>
      <c r="G1004" s="56"/>
      <c r="H1004" s="152"/>
      <c r="K1004" s="56"/>
      <c r="L1004" s="56"/>
      <c r="M1004" s="56"/>
      <c r="N1004" s="56"/>
      <c r="O1004" s="56"/>
      <c r="P1004" s="56"/>
      <c r="Q1004" s="56"/>
    </row>
    <row r="1005" spans="1:17" ht="15.75" customHeight="1" x14ac:dyDescent="0.25">
      <c r="A1005" s="18"/>
      <c r="D1005" s="144"/>
      <c r="G1005" s="56"/>
      <c r="H1005" s="152"/>
      <c r="K1005" s="56"/>
      <c r="L1005" s="56"/>
      <c r="M1005" s="56"/>
      <c r="N1005" s="56"/>
      <c r="O1005" s="56"/>
      <c r="P1005" s="56"/>
      <c r="Q1005" s="56"/>
    </row>
    <row r="1006" spans="1:17" ht="15.75" customHeight="1" x14ac:dyDescent="0.25">
      <c r="A1006" s="18"/>
      <c r="D1006" s="144"/>
      <c r="G1006" s="56"/>
      <c r="H1006" s="152"/>
      <c r="K1006" s="56"/>
      <c r="L1006" s="56"/>
      <c r="M1006" s="56"/>
      <c r="N1006" s="56"/>
      <c r="O1006" s="56"/>
      <c r="P1006" s="56"/>
      <c r="Q1006" s="56"/>
    </row>
    <row r="1007" spans="1:17" ht="15.75" customHeight="1" x14ac:dyDescent="0.25">
      <c r="A1007" s="18"/>
      <c r="D1007" s="144"/>
      <c r="G1007" s="56"/>
      <c r="H1007" s="152"/>
      <c r="K1007" s="56"/>
      <c r="L1007" s="56"/>
      <c r="M1007" s="56"/>
      <c r="N1007" s="56"/>
      <c r="O1007" s="56"/>
      <c r="P1007" s="56"/>
      <c r="Q1007" s="56"/>
    </row>
    <row r="1008" spans="1:17" ht="15.75" customHeight="1" x14ac:dyDescent="0.25">
      <c r="A1008" s="18"/>
      <c r="D1008" s="144"/>
      <c r="G1008" s="56"/>
      <c r="H1008" s="152"/>
      <c r="K1008" s="56"/>
      <c r="L1008" s="56"/>
      <c r="M1008" s="56"/>
      <c r="N1008" s="56"/>
      <c r="O1008" s="56"/>
      <c r="P1008" s="56"/>
      <c r="Q1008" s="56"/>
    </row>
    <row r="1009" spans="1:17" ht="15.75" customHeight="1" x14ac:dyDescent="0.25">
      <c r="A1009" s="18"/>
      <c r="D1009" s="144"/>
      <c r="G1009" s="56"/>
      <c r="H1009" s="152"/>
      <c r="K1009" s="56"/>
      <c r="L1009" s="56"/>
      <c r="M1009" s="56"/>
      <c r="N1009" s="56"/>
      <c r="O1009" s="56"/>
      <c r="P1009" s="56"/>
      <c r="Q1009" s="56"/>
    </row>
    <row r="1010" spans="1:17" ht="15.75" customHeight="1" x14ac:dyDescent="0.25">
      <c r="A1010" s="18"/>
      <c r="D1010" s="144"/>
      <c r="G1010" s="56"/>
      <c r="H1010" s="152"/>
      <c r="K1010" s="56"/>
      <c r="L1010" s="56"/>
      <c r="M1010" s="56"/>
      <c r="N1010" s="56"/>
      <c r="O1010" s="56"/>
      <c r="P1010" s="56"/>
      <c r="Q1010" s="56"/>
    </row>
    <row r="1011" spans="1:17" ht="15.75" customHeight="1" x14ac:dyDescent="0.25">
      <c r="A1011" s="18"/>
      <c r="D1011" s="144"/>
      <c r="G1011" s="56"/>
      <c r="H1011" s="152"/>
      <c r="K1011" s="56"/>
      <c r="L1011" s="56"/>
      <c r="M1011" s="56"/>
      <c r="N1011" s="56"/>
      <c r="O1011" s="56"/>
      <c r="P1011" s="56"/>
      <c r="Q1011" s="56"/>
    </row>
    <row r="1012" spans="1:17" ht="15.75" customHeight="1" x14ac:dyDescent="0.25">
      <c r="A1012" s="18"/>
      <c r="D1012" s="144"/>
      <c r="G1012" s="56"/>
      <c r="H1012" s="152"/>
      <c r="K1012" s="56"/>
      <c r="L1012" s="56"/>
      <c r="M1012" s="56"/>
      <c r="N1012" s="56"/>
      <c r="O1012" s="56"/>
      <c r="P1012" s="56"/>
      <c r="Q1012" s="56"/>
    </row>
    <row r="1013" spans="1:17" ht="15.75" customHeight="1" x14ac:dyDescent="0.25">
      <c r="A1013" s="18"/>
      <c r="D1013" s="144"/>
      <c r="G1013" s="56"/>
      <c r="H1013" s="152"/>
      <c r="K1013" s="56"/>
      <c r="L1013" s="56"/>
      <c r="M1013" s="56"/>
      <c r="N1013" s="56"/>
      <c r="O1013" s="56"/>
      <c r="P1013" s="56"/>
      <c r="Q1013" s="56"/>
    </row>
    <row r="1014" spans="1:17" ht="15.75" customHeight="1" x14ac:dyDescent="0.25">
      <c r="A1014" s="18"/>
      <c r="D1014" s="144"/>
      <c r="G1014" s="56"/>
      <c r="H1014" s="152"/>
      <c r="K1014" s="56"/>
      <c r="L1014" s="56"/>
      <c r="M1014" s="56"/>
      <c r="N1014" s="56"/>
      <c r="O1014" s="56"/>
      <c r="P1014" s="56"/>
      <c r="Q1014" s="56"/>
    </row>
    <row r="1015" spans="1:17" ht="15.75" customHeight="1" x14ac:dyDescent="0.25">
      <c r="A1015" s="18"/>
      <c r="D1015" s="144"/>
      <c r="G1015" s="56"/>
      <c r="H1015" s="152"/>
      <c r="K1015" s="56"/>
      <c r="L1015" s="56"/>
      <c r="M1015" s="56"/>
      <c r="N1015" s="56"/>
      <c r="O1015" s="56"/>
      <c r="P1015" s="56"/>
      <c r="Q1015" s="56"/>
    </row>
    <row r="1016" spans="1:17" ht="15.75" customHeight="1" x14ac:dyDescent="0.25">
      <c r="A1016" s="18"/>
      <c r="D1016" s="144"/>
      <c r="G1016" s="56"/>
      <c r="H1016" s="152"/>
      <c r="K1016" s="56"/>
      <c r="L1016" s="56"/>
      <c r="M1016" s="56"/>
      <c r="N1016" s="56"/>
      <c r="O1016" s="56"/>
      <c r="P1016" s="56"/>
      <c r="Q1016" s="56"/>
    </row>
  </sheetData>
  <mergeCells count="9">
    <mergeCell ref="G89:I89"/>
    <mergeCell ref="G90:I90"/>
    <mergeCell ref="A1:B1"/>
    <mergeCell ref="C1:J1"/>
    <mergeCell ref="B2:J2"/>
    <mergeCell ref="B3:J3"/>
    <mergeCell ref="A5:J5"/>
    <mergeCell ref="A6:J6"/>
    <mergeCell ref="G88:J88"/>
  </mergeCells>
  <dataValidations count="4">
    <dataValidation type="list" allowBlank="1" sqref="I11:I18 I20:I33 I36:I41 I43:I44 I46:I48 I50 I52:I53 I55:I61 I63:I71 I74:I76 I78:I80 I82:I85 I99:I111 I113:I120" xr:uid="{00000000-0002-0000-0200-000000000000}">
      <formula1>"0,1"</formula1>
    </dataValidation>
    <dataValidation type="list" allowBlank="1" sqref="C11 C15 C30 C80" xr:uid="{00000000-0002-0000-0200-000001000000}">
      <formula1>"AREA,16HT,24HT,2HT,HT_H,DESLOC_TRT,AOP,LCE,LCT,RTA,RVP,REC,RFO,RFM,ETE,ETG,APC,PLO,PTC,LCB,LAA,LTS,LAE,LTVP,LAI,PAB,AFO,AVE,AVG,AVS,AVC,LPA,SPT,MQ1,MQ2,MQ3"</formula1>
    </dataValidation>
    <dataValidation type="list" allowBlank="1" sqref="E11:E18 E20:E33 E36:E41 E43:E44 E46:E48 E50 E52:E53 E55:E61 E63:E71 E74:E76 E78:E80 E82:E85 E99:E111 E113:E120" xr:uid="{00000000-0002-0000-0200-000002000000}">
      <formula1>"AR,EXTERNA,IMPERMEAB,N/A"</formula1>
    </dataValidation>
    <dataValidation type="list" allowBlank="1" sqref="C12:C14 C16:C18 C20:C29 C31:C33 C36:C41 C43:C44 C46:C48 C50 C52:C53 C55:C61 C63:C71 C74:C76 C78:C79 C82:C85 C99:C111 C113:C120" xr:uid="{00000000-0002-0000-0200-000003000000}">
      <formula1>"AREA,8HT,16HT,24HT,2HT,HT_H,DESLOC_TRT,AOP,LCE,LCT,RTA,RVP,REC,RFO,RFM,ETE,ETG,APC,PLO,PTC,LCB,LAA,LTS,LAE,LTVP,LAI,PAB,AFO,AVE,AVG,AVS,AVC,LPA,SPT"</formula1>
    </dataValidation>
  </dataValidations>
  <pageMargins left="0.39370078740157477" right="0.39370078740157477" top="0.39370078740157477" bottom="0.39370078740157477" header="0" footer="0"/>
  <pageSetup paperSize="9"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66"/>
  <sheetViews>
    <sheetView workbookViewId="0"/>
  </sheetViews>
  <sheetFormatPr defaultColWidth="12.625" defaultRowHeight="15" customHeight="1" x14ac:dyDescent="0.2"/>
  <cols>
    <col min="1" max="1" width="24.375" customWidth="1"/>
    <col min="2" max="2" width="80" customWidth="1"/>
  </cols>
  <sheetData>
    <row r="1" spans="1:5" ht="15.75" x14ac:dyDescent="0.25">
      <c r="A1" s="1"/>
      <c r="B1" s="226" t="s">
        <v>0</v>
      </c>
      <c r="C1" s="176"/>
      <c r="D1" s="178"/>
      <c r="E1" s="18"/>
    </row>
    <row r="2" spans="1:5" ht="17.25" x14ac:dyDescent="0.3">
      <c r="A2" s="227" t="s">
        <v>317</v>
      </c>
      <c r="B2" s="228"/>
      <c r="C2" s="228"/>
      <c r="D2" s="229"/>
      <c r="E2" s="18"/>
    </row>
    <row r="3" spans="1:5" x14ac:dyDescent="0.25">
      <c r="A3" s="10" t="s">
        <v>1</v>
      </c>
      <c r="B3" s="153" t="s">
        <v>2</v>
      </c>
      <c r="C3" s="153"/>
      <c r="D3" s="154"/>
      <c r="E3" s="18"/>
    </row>
    <row r="4" spans="1:5" x14ac:dyDescent="0.25">
      <c r="A4" s="10" t="s">
        <v>318</v>
      </c>
      <c r="B4" s="182" t="s">
        <v>319</v>
      </c>
      <c r="C4" s="170"/>
      <c r="D4" s="171"/>
      <c r="E4" s="18"/>
    </row>
    <row r="5" spans="1:5" x14ac:dyDescent="0.25">
      <c r="A5" s="10" t="s">
        <v>5</v>
      </c>
      <c r="B5" s="14" t="s">
        <v>6</v>
      </c>
      <c r="C5" s="15" t="s">
        <v>7</v>
      </c>
      <c r="D5" s="16" t="s">
        <v>8</v>
      </c>
      <c r="E5" s="18"/>
    </row>
    <row r="6" spans="1:5" x14ac:dyDescent="0.25">
      <c r="A6" s="230" t="s">
        <v>320</v>
      </c>
      <c r="B6" s="231"/>
      <c r="C6" s="232" t="s">
        <v>321</v>
      </c>
      <c r="D6" s="233"/>
      <c r="E6" s="18"/>
    </row>
    <row r="7" spans="1:5" x14ac:dyDescent="0.25">
      <c r="A7" s="234" t="s">
        <v>322</v>
      </c>
      <c r="B7" s="235"/>
      <c r="C7" s="236">
        <f>SUMIF('Estimativa de Preços'!I:I,1,'Estimativa de Preços'!G:G)</f>
        <v>297906.31432471744</v>
      </c>
      <c r="D7" s="237"/>
      <c r="E7" s="18"/>
    </row>
    <row r="8" spans="1:5" x14ac:dyDescent="0.25">
      <c r="A8" s="217" t="s">
        <v>323</v>
      </c>
      <c r="B8" s="218"/>
      <c r="C8" s="219">
        <f>Dados!C15</f>
        <v>3090</v>
      </c>
      <c r="D8" s="220"/>
      <c r="E8" s="18"/>
    </row>
    <row r="9" spans="1:5" x14ac:dyDescent="0.25">
      <c r="A9" s="217" t="s">
        <v>324</v>
      </c>
      <c r="B9" s="218"/>
      <c r="C9" s="221">
        <f>Dados!C11</f>
        <v>112.53306122448983</v>
      </c>
      <c r="D9" s="220"/>
      <c r="E9" s="18"/>
    </row>
    <row r="10" spans="1:5" x14ac:dyDescent="0.25">
      <c r="A10" s="222" t="s">
        <v>325</v>
      </c>
      <c r="B10" s="223"/>
      <c r="C10" s="224">
        <f>COUNTIF('Estimativa de Preços'!I:I,1)</f>
        <v>62</v>
      </c>
      <c r="D10" s="225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  <c r="E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ht="15.75" customHeight="1" x14ac:dyDescent="0.25">
      <c r="A16" s="18"/>
      <c r="B16" s="18"/>
      <c r="C16" s="18"/>
      <c r="D16" s="18"/>
      <c r="E16" s="18"/>
    </row>
    <row r="17" spans="1:5" ht="15.75" customHeight="1" x14ac:dyDescent="0.25">
      <c r="A17" s="18"/>
      <c r="B17" s="18"/>
      <c r="C17" s="18"/>
      <c r="D17" s="18"/>
      <c r="E17" s="18"/>
    </row>
    <row r="18" spans="1:5" ht="15.75" customHeight="1" x14ac:dyDescent="0.25">
      <c r="A18" s="18"/>
      <c r="B18" s="18"/>
      <c r="C18" s="18"/>
      <c r="D18" s="18"/>
      <c r="E18" s="18"/>
    </row>
    <row r="19" spans="1:5" ht="15.75" customHeight="1" x14ac:dyDescent="0.25">
      <c r="A19" s="18"/>
      <c r="B19" s="18"/>
      <c r="C19" s="18"/>
      <c r="D19" s="18"/>
      <c r="E19" s="18"/>
    </row>
    <row r="20" spans="1:5" ht="15.75" customHeight="1" x14ac:dyDescent="0.25">
      <c r="A20" s="18"/>
      <c r="B20" s="18"/>
      <c r="C20" s="18"/>
      <c r="D20" s="18"/>
      <c r="E20" s="18"/>
    </row>
    <row r="21" spans="1:5" ht="15.75" customHeight="1" x14ac:dyDescent="0.25">
      <c r="A21" s="18"/>
      <c r="B21" s="18"/>
      <c r="C21" s="18"/>
      <c r="D21" s="18"/>
      <c r="E21" s="18"/>
    </row>
    <row r="22" spans="1:5" ht="15.75" customHeight="1" x14ac:dyDescent="0.25">
      <c r="A22" s="18"/>
      <c r="B22" s="18"/>
      <c r="C22" s="18"/>
      <c r="D22" s="18"/>
      <c r="E22" s="18"/>
    </row>
    <row r="23" spans="1:5" ht="15.75" customHeight="1" x14ac:dyDescent="0.25">
      <c r="A23" s="18"/>
      <c r="B23" s="18"/>
      <c r="C23" s="18"/>
      <c r="D23" s="18"/>
      <c r="E23" s="18"/>
    </row>
    <row r="24" spans="1:5" ht="15.75" customHeight="1" x14ac:dyDescent="0.25">
      <c r="A24" s="18"/>
      <c r="B24" s="18"/>
      <c r="C24" s="18"/>
      <c r="D24" s="18"/>
      <c r="E24" s="18"/>
    </row>
    <row r="25" spans="1:5" ht="15.75" customHeight="1" x14ac:dyDescent="0.25">
      <c r="A25" s="18"/>
      <c r="B25" s="18"/>
      <c r="C25" s="18"/>
      <c r="D25" s="18"/>
      <c r="E25" s="18"/>
    </row>
    <row r="26" spans="1:5" ht="15.75" customHeight="1" x14ac:dyDescent="0.25">
      <c r="A26" s="18"/>
      <c r="B26" s="18"/>
      <c r="C26" s="18"/>
      <c r="D26" s="18"/>
      <c r="E26" s="18"/>
    </row>
    <row r="27" spans="1:5" ht="15.75" customHeight="1" x14ac:dyDescent="0.25">
      <c r="A27" s="18"/>
      <c r="B27" s="18"/>
      <c r="C27" s="18"/>
      <c r="D27" s="18"/>
      <c r="E27" s="18"/>
    </row>
    <row r="28" spans="1:5" ht="15.75" customHeight="1" x14ac:dyDescent="0.25">
      <c r="A28" s="18"/>
      <c r="B28" s="18"/>
      <c r="C28" s="18"/>
      <c r="D28" s="18"/>
      <c r="E28" s="18"/>
    </row>
    <row r="29" spans="1:5" ht="15.75" customHeight="1" x14ac:dyDescent="0.25">
      <c r="A29" s="18"/>
      <c r="B29" s="18"/>
      <c r="C29" s="18"/>
      <c r="D29" s="18"/>
      <c r="E29" s="18"/>
    </row>
    <row r="30" spans="1:5" ht="15.75" customHeight="1" x14ac:dyDescent="0.2"/>
    <row r="31" spans="1:5" ht="15.75" customHeight="1" x14ac:dyDescent="0.2"/>
    <row r="32" spans="1:5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</sheetData>
  <mergeCells count="13">
    <mergeCell ref="A7:B7"/>
    <mergeCell ref="C7:D7"/>
    <mergeCell ref="B1:D1"/>
    <mergeCell ref="A2:D2"/>
    <mergeCell ref="B4:D4"/>
    <mergeCell ref="A6:B6"/>
    <mergeCell ref="C6:D6"/>
    <mergeCell ref="A8:B8"/>
    <mergeCell ref="C8:D8"/>
    <mergeCell ref="A9:B9"/>
    <mergeCell ref="C9:D9"/>
    <mergeCell ref="A10:B10"/>
    <mergeCell ref="C10:D10"/>
  </mergeCells>
  <pageMargins left="0.75" right="0.75" top="1" bottom="1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Dados</vt:lpstr>
      <vt:lpstr>BDI</vt:lpstr>
      <vt:lpstr>Estimativa de Preços</vt:lpstr>
      <vt:lpstr>Resumo -  Estimativa de Preços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Marcelo Vilela</cp:lastModifiedBy>
  <dcterms:modified xsi:type="dcterms:W3CDTF">2026-07-09T13:02:20Z</dcterms:modified>
</cp:coreProperties>
</file>